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hn\Desktop\"/>
    </mc:Choice>
  </mc:AlternateContent>
  <xr:revisionPtr revIDLastSave="0" documentId="8_{B0EE5E99-01DA-4EE1-B888-89705E92D6F9}" xr6:coauthVersionLast="47" xr6:coauthVersionMax="47" xr10:uidLastSave="{00000000-0000-0000-0000-000000000000}"/>
  <bookViews>
    <workbookView xWindow="1515" yWindow="1515" windowWidth="23970" windowHeight="15240" xr2:uid="{9F3E9312-F1C9-4747-87D4-5CE740A89DE2}"/>
  </bookViews>
  <sheets>
    <sheet name="ExamTask" sheetId="1" r:id="rId1"/>
    <sheet name="Projects" sheetId="5" state="hidden" r:id="rId2"/>
    <sheet name="Internal" sheetId="4" state="hidden" r:id="rId3"/>
    <sheet name="External" sheetId="3" state="hidden" r:id="rId4"/>
  </sheets>
  <definedNames>
    <definedName name="Contacts_list">ExamTask!$N$10:$N$13</definedName>
    <definedName name="Day">ExamTask!$N$17:$N$47</definedName>
    <definedName name="_xlnm.Print_Area" localSheetId="0">ExamTask!$A$1:$J$48</definedName>
    <definedName name="Ext_abbrev_tbl">External!$C$20:$CK$32</definedName>
    <definedName name="Ext_full_tbl">External!$C$4:$CK$16</definedName>
    <definedName name="ext_Institutes_col_num">MATCH(University,ext_list,0)</definedName>
    <definedName name="ext_Institutes_entire_col">INDEX(ext_Institutes_tbl,,ext_Institutes_col_num)</definedName>
    <definedName name="ext_Institutes_list">OFFSET(INDEX(ext_Institutes_tbl,2,ext_Institutes_col_num),0,0,COUNTA(ext_Institutes_entire_col)-1)</definedName>
    <definedName name="ext_Institutes_list_num">COUNTA(ext_Institutes_entire_col)-1</definedName>
    <definedName name="ext_Institutes_tbl">External!$C$4:$CK$16</definedName>
    <definedName name="ext_list">OFFSET(External!$C$4,0,0,1,COUNTA(External!$C$4:$CK$4))</definedName>
    <definedName name="Faculty">ExamTask!$D$9</definedName>
    <definedName name="Group">ExamTask!$D$10</definedName>
    <definedName name="Month">ExamTask!$N$49:$N$60</definedName>
    <definedName name="Projects">Projects!$A$2:$A$99</definedName>
    <definedName name="TUD_abbrev_tbl">Internal!$C$20:$CA$31</definedName>
    <definedName name="TUD_Faculties_list">OFFSET(Internal!$C$4,0,0,1,COUNTA(Internal!$C$4:$CA$4))</definedName>
    <definedName name="TUD_full_tbl">Internal!$C$4:$CA$16</definedName>
    <definedName name="TUD_Institutes_col_num">MATCH(Faculty,TUD_Faculties_list,0)</definedName>
    <definedName name="TUD_Institutes_entire_col">INDEX(TUD_Institutes_tbl,,TUD_Institutes_col_num)</definedName>
    <definedName name="TUD_Institutes_list">OFFSET(INDEX(TUD_Institutes_tbl,2,TUD_Institutes_col_num),0,0,COUNTA(TUD_Institutes_entire_col)-1)</definedName>
    <definedName name="TUD_Institutes_tbl">Internal!$C$4:$CA$16</definedName>
    <definedName name="University">ExamTask!$D$8</definedName>
    <definedName name="Year">ExamTask!$N$63:$N$67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3" l="1"/>
  <c r="D14" i="1"/>
  <c r="A14" i="1"/>
  <c r="AA17" i="3" l="1"/>
  <c r="AA4" i="3"/>
  <c r="D4" i="3"/>
  <c r="D20" i="3" s="1"/>
  <c r="E4" i="3"/>
  <c r="E17" i="3"/>
  <c r="AH17" i="3"/>
  <c r="J17" i="3"/>
  <c r="K29" i="4"/>
  <c r="K13" i="4"/>
  <c r="AM17" i="3"/>
  <c r="N21" i="4"/>
  <c r="N5" i="4"/>
  <c r="M5" i="4"/>
  <c r="N4" i="4"/>
  <c r="E28" i="1"/>
  <c r="G26" i="4"/>
  <c r="G10" i="4"/>
  <c r="J6" i="4"/>
  <c r="F21" i="3"/>
  <c r="O17" i="3"/>
  <c r="F17" i="3"/>
  <c r="A9" i="1"/>
  <c r="A8" i="1"/>
  <c r="A10" i="1"/>
  <c r="N6" i="1"/>
  <c r="N5" i="1"/>
  <c r="O4" i="3"/>
  <c r="C17" i="3"/>
  <c r="C4" i="3"/>
  <c r="D17" i="3"/>
  <c r="G17" i="3"/>
  <c r="C3" i="1"/>
  <c r="O5" i="4"/>
  <c r="O4" i="4"/>
  <c r="AB17" i="3" l="1"/>
  <c r="AB4" i="3"/>
  <c r="A5" i="1"/>
  <c r="H5" i="1" l="1"/>
  <c r="D5" i="1"/>
  <c r="F5" i="1"/>
  <c r="O17" i="4" l="1"/>
  <c r="AK4" i="3"/>
  <c r="AN4" i="3"/>
  <c r="A24" i="1" l="1"/>
  <c r="A25" i="1"/>
  <c r="D25" i="1"/>
  <c r="B26" i="1"/>
  <c r="E26" i="1"/>
  <c r="B27" i="1"/>
  <c r="E27" i="1"/>
  <c r="A41" i="1"/>
  <c r="B42" i="1"/>
  <c r="B28" i="1" l="1"/>
  <c r="K28" i="4"/>
  <c r="K12" i="4"/>
  <c r="D29" i="1"/>
  <c r="D1" i="1"/>
  <c r="B31" i="1"/>
  <c r="C44" i="1"/>
  <c r="B43" i="1"/>
  <c r="A32" i="1"/>
  <c r="A17" i="1"/>
  <c r="G22" i="4"/>
  <c r="A15" i="1"/>
  <c r="D16" i="1"/>
  <c r="H20" i="3"/>
  <c r="AK21" i="3"/>
  <c r="AK17" i="3"/>
  <c r="AD17" i="3"/>
  <c r="S17" i="3"/>
  <c r="S4" i="3"/>
  <c r="AD21" i="3"/>
  <c r="AD4" i="3"/>
  <c r="AC21" i="3" l="1"/>
  <c r="AC22" i="3"/>
  <c r="AE21" i="3"/>
  <c r="AF21" i="3"/>
  <c r="AG21" i="3"/>
  <c r="AJ21" i="3"/>
  <c r="K27" i="4"/>
  <c r="K26" i="4"/>
  <c r="J26" i="4"/>
  <c r="K25" i="4"/>
  <c r="J25" i="4"/>
  <c r="G25" i="4"/>
  <c r="K24" i="4"/>
  <c r="J24" i="4"/>
  <c r="G24" i="4"/>
  <c r="F22" i="4"/>
  <c r="K23" i="4"/>
  <c r="J23" i="4"/>
  <c r="G23" i="4"/>
  <c r="K22" i="4"/>
  <c r="J22" i="4"/>
  <c r="H22" i="4"/>
  <c r="F21" i="4"/>
  <c r="M21" i="4"/>
  <c r="L21" i="4"/>
  <c r="K21" i="4"/>
  <c r="J21" i="4"/>
  <c r="I21" i="4"/>
  <c r="H21" i="4"/>
  <c r="G21" i="4"/>
  <c r="C21" i="4"/>
  <c r="A12" i="1"/>
  <c r="A11" i="1" l="1"/>
  <c r="A16" i="1"/>
  <c r="N7" i="1" l="1"/>
  <c r="D8" i="1" l="1"/>
  <c r="G4" i="4"/>
  <c r="H4" i="4"/>
  <c r="I4" i="4"/>
  <c r="J4" i="4"/>
  <c r="K4" i="4"/>
  <c r="L4" i="4"/>
  <c r="M4" i="4"/>
  <c r="D4" i="4"/>
  <c r="E4" i="4"/>
  <c r="F4" i="4"/>
  <c r="C4" i="4"/>
  <c r="AN17" i="3"/>
  <c r="AL17" i="3"/>
  <c r="AJ17" i="3"/>
  <c r="AI17" i="3"/>
  <c r="Z17" i="3"/>
  <c r="Y17" i="3"/>
  <c r="X17" i="3"/>
  <c r="W17" i="3"/>
  <c r="V17" i="3"/>
  <c r="U17" i="3"/>
  <c r="R17" i="3"/>
  <c r="Q17" i="3"/>
  <c r="P17" i="3"/>
  <c r="N17" i="3"/>
  <c r="M17" i="3"/>
  <c r="L17" i="3"/>
  <c r="K17" i="3"/>
  <c r="I17" i="3"/>
  <c r="H17" i="3"/>
  <c r="AC6" i="3"/>
  <c r="AG5" i="3"/>
  <c r="AG17" i="3" s="1"/>
  <c r="AF5" i="3"/>
  <c r="AF17" i="3" s="1"/>
  <c r="AE5" i="3"/>
  <c r="AE17" i="3" s="1"/>
  <c r="AC5" i="3"/>
  <c r="AL4" i="3"/>
  <c r="AJ4" i="3"/>
  <c r="AI4" i="3"/>
  <c r="AG4" i="3"/>
  <c r="AF4" i="3"/>
  <c r="AE4" i="3"/>
  <c r="AC4" i="3"/>
  <c r="Z4" i="3"/>
  <c r="Y4" i="3"/>
  <c r="X4" i="3"/>
  <c r="X20" i="3" s="1"/>
  <c r="W4" i="3"/>
  <c r="V4" i="3"/>
  <c r="U4" i="3"/>
  <c r="R4" i="3"/>
  <c r="Q4" i="3"/>
  <c r="P4" i="3"/>
  <c r="N4" i="3"/>
  <c r="M4" i="3"/>
  <c r="L4" i="3"/>
  <c r="L20" i="3" s="1"/>
  <c r="K4" i="3"/>
  <c r="I4" i="3"/>
  <c r="H4" i="3"/>
  <c r="F17" i="4"/>
  <c r="E17" i="4"/>
  <c r="D17" i="4"/>
  <c r="C17" i="4"/>
  <c r="K11" i="4"/>
  <c r="K10" i="4"/>
  <c r="J10" i="4"/>
  <c r="K9" i="4"/>
  <c r="J9" i="4"/>
  <c r="G9" i="4"/>
  <c r="K8" i="4"/>
  <c r="J8" i="4"/>
  <c r="G8" i="4"/>
  <c r="K7" i="4"/>
  <c r="J7" i="4"/>
  <c r="G7" i="4"/>
  <c r="K6" i="4"/>
  <c r="H6" i="4"/>
  <c r="G5" i="4"/>
  <c r="M17" i="4"/>
  <c r="L5" i="4"/>
  <c r="L17" i="4" s="1"/>
  <c r="J5" i="4"/>
  <c r="I5" i="4"/>
  <c r="I17" i="4" s="1"/>
  <c r="H5" i="4"/>
  <c r="G6" i="4"/>
  <c r="C4" i="1"/>
  <c r="D9" i="1" l="1"/>
  <c r="D10" i="1" s="1"/>
  <c r="AC17" i="3"/>
  <c r="H17" i="4"/>
  <c r="G17" i="4"/>
  <c r="K17" i="4"/>
  <c r="J17" i="4"/>
  <c r="A7" i="1" l="1"/>
  <c r="A6" i="1"/>
  <c r="D11" i="1" a="1"/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Löffler</author>
  </authors>
  <commentList>
    <comment ref="N9" authorId="0" shapeId="0" xr:uid="{FA895E1C-7AC4-4C48-8893-C40D5B8EC17C}">
      <text>
        <r>
          <rPr>
            <b/>
            <sz val="9"/>
            <color indexed="81"/>
            <rFont val="Tahoma"/>
            <family val="2"/>
          </rPr>
          <t>Markus Löffler:all hidden</t>
        </r>
      </text>
    </comment>
    <comment ref="A11" authorId="0" shapeId="0" xr:uid="{5914FF5E-CABD-4561-8322-2C36AC94982C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die Zeile können wir theoretisch auch verstecken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Löffler</author>
  </authors>
  <commentList>
    <comment ref="K5" authorId="0" shapeId="0" xr:uid="{DF441F29-F87B-44AE-916E-89C01199930D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 Technische Thermodynamik
</t>
        </r>
      </text>
    </comment>
    <comment ref="J6" authorId="0" shapeId="0" xr:uid="{09F559B1-7F1A-485B-B0EE-0CFB2415102F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Professur 
Elektronische Bauelemente und Integrierte Schaltungen
Professur für Schaltungstechnik und Netzwerktheorie
</t>
        </r>
      </text>
    </comment>
    <comment ref="F9" authorId="0" shapeId="0" xr:uid="{A4809E90-ADDC-4CE3-B153-AAB15E7FB5CE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streichen, AG existiert nicht mehr
</t>
        </r>
      </text>
    </comment>
    <comment ref="J10" authorId="0" shapeId="0" xr:uid="{0BC51388-383F-4003-908F-6160F08D38A2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Hochfrequenztechnik
</t>
        </r>
      </text>
    </comment>
    <comment ref="K21" authorId="0" shapeId="0" xr:uid="{5520A7BD-3D5E-4430-B657-3F818E3E70F1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 Technische Thermodynamik
</t>
        </r>
      </text>
    </comment>
    <comment ref="J22" authorId="0" shapeId="0" xr:uid="{320C38EF-F9EA-4DD8-A240-749E3E5C635B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Professur 
Elektronische Bauelemente und Integrierte Schaltungen
Professur für Schaltungstechnik und Netzwerktheorie
</t>
        </r>
      </text>
    </comment>
    <comment ref="F25" authorId="0" shapeId="0" xr:uid="{C69150C4-2ED4-44A3-B1BA-D3A180838B77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streichen, AG existiert nicht mehr
</t>
        </r>
      </text>
    </comment>
    <comment ref="J26" authorId="0" shapeId="0" xr:uid="{8F0F5EA8-F67A-4E8A-96B1-F148839B4D19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Hochfrequenztechnik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Löffler</author>
  </authors>
  <commentList>
    <comment ref="AF5" authorId="0" shapeId="0" xr:uid="{4F542B7B-7CE2-4A49-A921-C9C51FDC760E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Exphy IV
</t>
        </r>
      </text>
    </comment>
    <comment ref="AF21" authorId="0" shapeId="0" xr:uid="{832AECD1-8450-4F34-BC09-6CEEBF52DC4C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Exphy IV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<sst xmlns="http://schemas.openxmlformats.org/spreadsheetml/2006/main" count="215" uniqueCount="164">
  <si>
    <t>(ID)</t>
  </si>
  <si>
    <t>Email</t>
  </si>
  <si>
    <t>Ethanol</t>
  </si>
  <si>
    <t xml:space="preserve">Isopropanol </t>
  </si>
  <si>
    <t xml:space="preserve">       </t>
  </si>
  <si>
    <t xml:space="preserve"> examinationtask-dcn@tu-dresden.de</t>
  </si>
  <si>
    <t>Tool</t>
  </si>
  <si>
    <t>finalization date:</t>
  </si>
  <si>
    <t>DCN internals</t>
  </si>
  <si>
    <t>invoice required:</t>
  </si>
  <si>
    <t>Tool (h)</t>
  </si>
  <si>
    <t>Operator (h)</t>
  </si>
  <si>
    <t>Contacts:</t>
  </si>
  <si>
    <t>Bernd Rellinghaus</t>
  </si>
  <si>
    <t>Darius Pohl</t>
  </si>
  <si>
    <t>Markus Löffler</t>
  </si>
  <si>
    <t>Alexander Tahn</t>
  </si>
  <si>
    <t>sunfire</t>
  </si>
  <si>
    <t>TU Dresden</t>
  </si>
  <si>
    <t>TUD_CRTD</t>
  </si>
  <si>
    <t>Angst-Pfister</t>
  </si>
  <si>
    <t>Ardenne</t>
  </si>
  <si>
    <t>HZDR</t>
  </si>
  <si>
    <t>IIEST</t>
  </si>
  <si>
    <t>INAM</t>
  </si>
  <si>
    <t>KSI</t>
  </si>
  <si>
    <t>SGS</t>
  </si>
  <si>
    <t>Angst-Pfister AG</t>
  </si>
  <si>
    <t>NorCSi GmbH</t>
  </si>
  <si>
    <t>SemiSol</t>
  </si>
  <si>
    <t>SGS Institut Fresenius GmbH</t>
  </si>
  <si>
    <t>Sunfire</t>
  </si>
  <si>
    <t>von-Ardenne</t>
  </si>
  <si>
    <t>Chemistry and Food Chemistry</t>
  </si>
  <si>
    <t>Physics</t>
  </si>
  <si>
    <t>Biology</t>
  </si>
  <si>
    <t>Mechanical Science and Engineering</t>
  </si>
  <si>
    <t>Civil Engineering</t>
  </si>
  <si>
    <t>CeTi</t>
  </si>
  <si>
    <t>CRTD</t>
  </si>
  <si>
    <t>CMCB</t>
  </si>
  <si>
    <t>English</t>
  </si>
  <si>
    <t>Deutsch</t>
  </si>
  <si>
    <t>Language/Sprache</t>
  </si>
  <si>
    <t>Chemie und Lebensmittelchemie</t>
  </si>
  <si>
    <t>Biologie</t>
  </si>
  <si>
    <t>Elektrotechnik und Informationstechnik</t>
  </si>
  <si>
    <t>Maschinenwesen</t>
  </si>
  <si>
    <t>Bauingenieurwesen</t>
  </si>
  <si>
    <t>E_Fak</t>
  </si>
  <si>
    <t>D_Fak</t>
  </si>
  <si>
    <t>namlab</t>
  </si>
  <si>
    <t>Internals</t>
  </si>
  <si>
    <t>Externals</t>
  </si>
  <si>
    <t>E</t>
  </si>
  <si>
    <t>D</t>
  </si>
  <si>
    <t>B-Cube</t>
  </si>
  <si>
    <t>Institut für Energietechnik</t>
  </si>
  <si>
    <t>Forest Sciences</t>
  </si>
  <si>
    <t>Forstwissenschaften</t>
  </si>
  <si>
    <t>Electrical and Computer Engineering</t>
  </si>
  <si>
    <t>Fraunhofer ENAS</t>
  </si>
  <si>
    <t>Fraunhofer IKTS</t>
  </si>
  <si>
    <t>Fraunhofer IPMS</t>
  </si>
  <si>
    <t>INAM e.V.</t>
  </si>
  <si>
    <t>KSI - Meinsberg</t>
  </si>
  <si>
    <t>Leibniz IPF</t>
  </si>
  <si>
    <t>Leibniz IFW</t>
  </si>
  <si>
    <t>MPI CPfS</t>
  </si>
  <si>
    <t>NaMLab</t>
  </si>
  <si>
    <t>TU Chemnitz</t>
  </si>
  <si>
    <t>TU Wien</t>
  </si>
  <si>
    <t>TU Vienna</t>
  </si>
  <si>
    <t>U Augsburg</t>
  </si>
  <si>
    <t>U Bayreuth</t>
  </si>
  <si>
    <t>U Leipzig</t>
  </si>
  <si>
    <t>Universität Rome 2</t>
  </si>
  <si>
    <t>University of Rome 2</t>
  </si>
  <si>
    <t>C.H.O.S.E.</t>
  </si>
  <si>
    <t>List Count of Institutes</t>
  </si>
  <si>
    <t>dummy</t>
  </si>
  <si>
    <t>Abbreviations</t>
  </si>
  <si>
    <t>Physik</t>
  </si>
  <si>
    <t>NorCSi</t>
  </si>
  <si>
    <t>TUD_CETI</t>
  </si>
  <si>
    <t>TUD_CMCB_</t>
  </si>
  <si>
    <t>TUD_CFAED_</t>
  </si>
  <si>
    <t>TUD_Che_</t>
  </si>
  <si>
    <t>TUD_Phy_</t>
  </si>
  <si>
    <t>TUD_Bio_</t>
  </si>
  <si>
    <t>TUD_ETIT_</t>
  </si>
  <si>
    <t>TUD_Masch_</t>
  </si>
  <si>
    <t>TUD_Bau_</t>
  </si>
  <si>
    <t>TUD_Forst_</t>
  </si>
  <si>
    <t>TUC_</t>
  </si>
  <si>
    <t>UAug_</t>
  </si>
  <si>
    <t>UBay_</t>
  </si>
  <si>
    <t>URoma2_</t>
  </si>
  <si>
    <t>ULei</t>
  </si>
  <si>
    <t>TUW_</t>
  </si>
  <si>
    <t>TU Munich</t>
  </si>
  <si>
    <t>TU München</t>
  </si>
  <si>
    <t>TUM_</t>
  </si>
  <si>
    <t>Forschungs-Neutronenquelle</t>
  </si>
  <si>
    <t>Max Planck CBG</t>
  </si>
  <si>
    <t>University of Campania "Luigi Vanvitelli"</t>
  </si>
  <si>
    <t>Universität Campania "Luigi Vanvitelli"</t>
  </si>
  <si>
    <t>UCamp_</t>
  </si>
  <si>
    <t>Department of Environmental, Biological and Pharmaceutical Sciences and Technologies</t>
  </si>
  <si>
    <t>TUD_</t>
  </si>
  <si>
    <t>FHG-IKTS</t>
  </si>
  <si>
    <t>L-IFW</t>
  </si>
  <si>
    <t>L-IPF</t>
  </si>
  <si>
    <t>MPI-CPFS</t>
  </si>
  <si>
    <t>FHG-IPMS</t>
  </si>
  <si>
    <t>MPI-CBG</t>
  </si>
  <si>
    <t>new</t>
  </si>
  <si>
    <t>New Entry</t>
  </si>
  <si>
    <t>Neuer Eintrag</t>
  </si>
  <si>
    <t>New Faculty</t>
  </si>
  <si>
    <t>Neue Fakultät</t>
  </si>
  <si>
    <t>TUD_new</t>
  </si>
  <si>
    <t>Day</t>
  </si>
  <si>
    <t>Year</t>
  </si>
  <si>
    <t>Techifab</t>
  </si>
  <si>
    <t>First Sensor AG</t>
  </si>
  <si>
    <t>FirstSensor</t>
  </si>
  <si>
    <t>Jenoptik</t>
  </si>
  <si>
    <t>JENOPTIK Optical Systems GmbH</t>
  </si>
  <si>
    <t>Single Molecule Machines Group (Moresco)</t>
  </si>
  <si>
    <t>DCN internal (Rellinghaus)</t>
  </si>
  <si>
    <t>Mesoscopic 3D Systems (Kirchner)</t>
  </si>
  <si>
    <t>TUD_CFAED_M3DS</t>
  </si>
  <si>
    <t>cfaed (non-professoral groups only)</t>
  </si>
  <si>
    <t>cfaed (Gruppen ohne Professur)</t>
  </si>
  <si>
    <t>Czech Academy of Science</t>
  </si>
  <si>
    <t>CAS_</t>
  </si>
  <si>
    <t>Institute of Physics</t>
  </si>
  <si>
    <t>Hydro Sciences</t>
  </si>
  <si>
    <t>Hydrowissenschaften</t>
  </si>
  <si>
    <t>TUD_Hydro_</t>
  </si>
  <si>
    <t>Zeiss</t>
  </si>
  <si>
    <t>Fraunhofer INAM</t>
  </si>
  <si>
    <t>FHG-INAM</t>
  </si>
  <si>
    <t>U Konstanz</t>
  </si>
  <si>
    <t>UKonst</t>
  </si>
  <si>
    <t>Avancis</t>
  </si>
  <si>
    <t>TDK</t>
  </si>
  <si>
    <t>Projects</t>
  </si>
  <si>
    <t>SPP2137</t>
  </si>
  <si>
    <t>IMPRS-CPQM</t>
  </si>
  <si>
    <t>TRR404</t>
  </si>
  <si>
    <t>EXC2147</t>
  </si>
  <si>
    <t>SFB1143</t>
  </si>
  <si>
    <t>SFB1415</t>
  </si>
  <si>
    <t>SPP1928</t>
  </si>
  <si>
    <t>SPP2248</t>
  </si>
  <si>
    <t>GRK2767</t>
  </si>
  <si>
    <t>FOR2433</t>
  </si>
  <si>
    <t>EU Horizon 2020</t>
  </si>
  <si>
    <t>DFG EMCD (Pohl)</t>
  </si>
  <si>
    <t>DFG WBS (Schneider)</t>
  </si>
  <si>
    <t>*no project*</t>
  </si>
  <si>
    <t>mBraun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</si>
</sst>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3" fillId="2" borderId="1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0" fillId="0" borderId="10" xfId="0" applyBorder="1" applyProtection="1"/>
    <xf numFmtId="0" fontId="0" fillId="0" borderId="0" xfId="0" applyProtection="1"/>
    <xf numFmtId="0" fontId="13" fillId="5" borderId="40" xfId="0" applyNumberFormat="1" applyFont="1" applyFill="1" applyBorder="1" applyProtection="1"/>
    <xf numFmtId="0" fontId="0" fillId="0" borderId="40" xfId="0" applyNumberFormat="1" applyFont="1" applyBorder="1" applyProtection="1"/>
    <xf numFmtId="0" fontId="0" fillId="0" borderId="25" xfId="0" applyBorder="1" applyProtection="1"/>
    <xf numFmtId="0" fontId="2" fillId="0" borderId="10" xfId="0" applyFont="1" applyBorder="1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8" fillId="0" borderId="0" xfId="1" applyBorder="1" applyAlignment="1" applyProtection="1">
      <alignment horizontal="left"/>
    </xf>
    <xf numFmtId="0" fontId="0" fillId="0" borderId="38" xfId="0" applyBorder="1" applyProtection="1"/>
    <xf numFmtId="0" fontId="0" fillId="4" borderId="13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/>
    </xf>
    <xf numFmtId="0" fontId="0" fillId="0" borderId="24" xfId="0" applyBorder="1" applyAlignment="1" applyProtection="1">
      <alignment horizontal="left" vertical="center"/>
    </xf>
    <xf numFmtId="0" fontId="0" fillId="0" borderId="35" xfId="0" applyBorder="1" applyAlignment="1" applyProtection="1">
      <alignment horizontal="center" vertical="center"/>
    </xf>
    <xf numFmtId="0" fontId="0" fillId="0" borderId="9" xfId="0" applyBorder="1" applyProtection="1"/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10" fillId="4" borderId="15" xfId="0" applyFont="1" applyFill="1" applyBorder="1" applyAlignment="1" applyProtection="1">
      <alignment horizontal="left" vertical="center"/>
    </xf>
    <xf numFmtId="0" fontId="10" fillId="4" borderId="16" xfId="0" applyFont="1" applyFill="1" applyBorder="1" applyAlignment="1" applyProtection="1">
      <alignment horizontal="left"/>
    </xf>
    <xf numFmtId="0" fontId="5" fillId="4" borderId="16" xfId="0" applyFont="1" applyFill="1" applyBorder="1" applyAlignment="1" applyProtection="1">
      <alignment horizontal="left"/>
    </xf>
    <xf numFmtId="0" fontId="5" fillId="4" borderId="16" xfId="0" applyFont="1" applyFill="1" applyBorder="1" applyProtection="1"/>
    <xf numFmtId="0" fontId="0" fillId="4" borderId="16" xfId="0" applyFill="1" applyBorder="1" applyAlignment="1" applyProtection="1">
      <alignment horizontal="left"/>
    </xf>
    <xf numFmtId="0" fontId="0" fillId="4" borderId="19" xfId="0" applyFill="1" applyBorder="1" applyAlignment="1" applyProtection="1">
      <alignment horizontal="left"/>
    </xf>
    <xf numFmtId="0" fontId="0" fillId="4" borderId="20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left"/>
    </xf>
    <xf numFmtId="0" fontId="0" fillId="0" borderId="24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31" xfId="0" applyBorder="1" applyAlignment="1" applyProtection="1"/>
    <xf numFmtId="0" fontId="5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Protection="1"/>
    <xf numFmtId="0" fontId="4" fillId="2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1" fontId="3" fillId="3" borderId="21" xfId="0" applyNumberFormat="1" applyFont="1" applyFill="1" applyBorder="1" applyAlignment="1" applyProtection="1">
      <alignment horizontal="left" vertical="center"/>
    </xf>
    <xf numFmtId="1" fontId="3" fillId="3" borderId="23" xfId="0" applyNumberFormat="1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32" xfId="0" applyBorder="1" applyAlignment="1" applyProtection="1"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15" fillId="2" borderId="47" xfId="0" applyFont="1" applyFill="1" applyBorder="1" applyAlignment="1" applyProtection="1">
      <alignment horizontal="right" vertical="center"/>
    </xf>
    <xf numFmtId="0" fontId="13" fillId="5" borderId="40" xfId="0" applyFont="1" applyFill="1" applyBorder="1"/>
    <xf numFmtId="0" fontId="13" fillId="5" borderId="0" xfId="0" applyFont="1" applyFill="1"/>
    <xf numFmtId="0" fontId="7" fillId="0" borderId="27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164" fontId="0" fillId="0" borderId="0" xfId="0" applyNumberFormat="1" applyProtection="1"/>
    <xf numFmtId="164" fontId="0" fillId="0" borderId="10" xfId="0" applyNumberFormat="1" applyBorder="1" applyProtection="1"/>
    <xf numFmtId="164" fontId="0" fillId="0" borderId="25" xfId="0" applyNumberFormat="1" applyBorder="1" applyProtection="1"/>
    <xf numFmtId="164" fontId="0" fillId="0" borderId="0" xfId="0" applyNumberFormat="1" applyFill="1" applyBorder="1" applyProtection="1"/>
    <xf numFmtId="14" fontId="7" fillId="0" borderId="29" xfId="0" applyNumberFormat="1" applyFont="1" applyBorder="1" applyAlignment="1" applyProtection="1">
      <alignment horizontal="left" vertical="center"/>
    </xf>
    <xf numFmtId="1" fontId="3" fillId="3" borderId="22" xfId="0" applyNumberFormat="1" applyFont="1" applyFill="1" applyBorder="1" applyAlignment="1" applyProtection="1">
      <alignment horizontal="left" vertical="center"/>
    </xf>
    <xf numFmtId="164" fontId="7" fillId="6" borderId="28" xfId="0" applyNumberFormat="1" applyFont="1" applyFill="1" applyBorder="1" applyAlignment="1" applyProtection="1">
      <alignment horizontal="left" vertical="center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13" fillId="5" borderId="0" xfId="0" applyNumberFormat="1" applyFont="1" applyFill="1" applyBorder="1" applyProtection="1"/>
    <xf numFmtId="0" fontId="0" fillId="0" borderId="0" xfId="0" applyFill="1" applyBorder="1" applyProtection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Font="1"/>
    <xf numFmtId="0" fontId="0" fillId="3" borderId="45" xfId="0" applyFont="1" applyFill="1" applyBorder="1" applyAlignment="1" applyProtection="1">
      <alignment horizontal="right" vertical="center"/>
    </xf>
    <xf numFmtId="0" fontId="0" fillId="3" borderId="43" xfId="0" applyFont="1" applyFill="1" applyBorder="1" applyAlignment="1" applyProtection="1">
      <alignment horizontal="right" vertical="center"/>
    </xf>
    <xf numFmtId="0" fontId="0" fillId="3" borderId="46" xfId="0" applyFont="1" applyFill="1" applyBorder="1" applyAlignment="1" applyProtection="1">
      <alignment horizontal="right" vertical="center"/>
    </xf>
    <xf numFmtId="49" fontId="8" fillId="0" borderId="42" xfId="1" applyNumberFormat="1" applyBorder="1" applyAlignment="1" applyProtection="1">
      <alignment horizontal="left" vertical="center"/>
      <protection locked="0"/>
    </xf>
    <xf numFmtId="49" fontId="7" fillId="0" borderId="43" xfId="0" applyNumberFormat="1" applyFont="1" applyBorder="1" applyAlignment="1" applyProtection="1">
      <alignment horizontal="left" vertical="center"/>
      <protection locked="0"/>
    </xf>
    <xf numFmtId="49" fontId="7" fillId="0" borderId="44" xfId="0" applyNumberFormat="1" applyFont="1" applyBorder="1" applyAlignment="1" applyProtection="1">
      <alignment horizontal="left" vertical="center"/>
      <protection locked="0"/>
    </xf>
    <xf numFmtId="0" fontId="0" fillId="3" borderId="24" xfId="0" applyFont="1" applyFill="1" applyBorder="1" applyAlignment="1" applyProtection="1">
      <alignment horizontal="right" vertical="center"/>
    </xf>
    <xf numFmtId="0" fontId="0" fillId="3" borderId="25" xfId="0" applyFont="1" applyFill="1" applyBorder="1" applyAlignment="1" applyProtection="1">
      <alignment horizontal="right" vertical="center"/>
    </xf>
    <xf numFmtId="0" fontId="0" fillId="3" borderId="26" xfId="0" applyFont="1" applyFill="1" applyBorder="1" applyAlignment="1" applyProtection="1">
      <alignment horizontal="right" vertical="center"/>
    </xf>
    <xf numFmtId="0" fontId="0" fillId="3" borderId="34" xfId="0" applyFont="1" applyFill="1" applyBorder="1" applyAlignment="1" applyProtection="1">
      <alignment horizontal="right" vertical="center"/>
    </xf>
    <xf numFmtId="0" fontId="0" fillId="3" borderId="28" xfId="0" applyFont="1" applyFill="1" applyBorder="1" applyAlignment="1" applyProtection="1">
      <alignment horizontal="right" vertical="center"/>
    </xf>
    <xf numFmtId="0" fontId="0" fillId="3" borderId="39" xfId="0" applyFont="1" applyFill="1" applyBorder="1" applyAlignment="1" applyProtection="1">
      <alignment horizontal="right"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/>
    </xf>
    <xf numFmtId="0" fontId="2" fillId="3" borderId="28" xfId="0" applyFont="1" applyFill="1" applyBorder="1" applyAlignment="1" applyProtection="1">
      <alignment horizontal="left"/>
    </xf>
    <xf numFmtId="0" fontId="2" fillId="3" borderId="29" xfId="0" applyFont="1" applyFill="1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43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2" fillId="3" borderId="25" xfId="0" applyFont="1" applyFill="1" applyBorder="1" applyAlignment="1" applyProtection="1">
      <alignment horizontal="left"/>
    </xf>
    <xf numFmtId="0" fontId="2" fillId="3" borderId="33" xfId="0" applyFont="1" applyFill="1" applyBorder="1" applyAlignment="1" applyProtection="1">
      <alignment horizontal="left"/>
    </xf>
    <xf numFmtId="0" fontId="8" fillId="2" borderId="3" xfId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0" fillId="0" borderId="29" xfId="0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0" fillId="0" borderId="45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49" fontId="7" fillId="0" borderId="27" xfId="0" applyNumberFormat="1" applyFont="1" applyBorder="1" applyAlignment="1" applyProtection="1">
      <alignment horizontal="left" vertical="center"/>
      <protection locked="0"/>
    </xf>
    <xf numFmtId="49" fontId="7" fillId="0" borderId="28" xfId="0" applyNumberFormat="1" applyFont="1" applyBorder="1" applyAlignment="1" applyProtection="1">
      <alignment horizontal="left" vertical="center"/>
      <protection locked="0"/>
    </xf>
    <xf numFmtId="49" fontId="7" fillId="0" borderId="29" xfId="0" applyNumberFormat="1" applyFont="1" applyBorder="1" applyAlignment="1" applyProtection="1">
      <alignment horizontal="left" vertical="center"/>
      <protection locked="0"/>
    </xf>
    <xf numFmtId="0" fontId="7" fillId="0" borderId="42" xfId="0" applyNumberFormat="1" applyFont="1" applyBorder="1" applyAlignment="1" applyProtection="1">
      <alignment horizontal="left" vertical="center"/>
      <protection locked="0"/>
    </xf>
    <xf numFmtId="0" fontId="7" fillId="0" borderId="43" xfId="0" applyNumberFormat="1" applyFont="1" applyBorder="1" applyAlignment="1" applyProtection="1">
      <alignment horizontal="left" vertical="center"/>
      <protection locked="0"/>
    </xf>
    <xf numFmtId="0" fontId="7" fillId="0" borderId="44" xfId="0" applyNumberFormat="1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</xdr:row>
          <xdr:rowOff>28575</xdr:rowOff>
        </xdr:from>
        <xdr:to>
          <xdr:col>0</xdr:col>
          <xdr:colOff>228600</xdr:colOff>
          <xdr:row>26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</xdr:row>
          <xdr:rowOff>28575</xdr:rowOff>
        </xdr:from>
        <xdr:to>
          <xdr:col>0</xdr:col>
          <xdr:colOff>228600</xdr:colOff>
          <xdr:row>27</xdr:row>
          <xdr:rowOff>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</xdr:row>
          <xdr:rowOff>28575</xdr:rowOff>
        </xdr:from>
        <xdr:to>
          <xdr:col>0</xdr:col>
          <xdr:colOff>228600</xdr:colOff>
          <xdr:row>28</xdr:row>
          <xdr:rowOff>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</xdr:row>
          <xdr:rowOff>28575</xdr:rowOff>
        </xdr:from>
        <xdr:to>
          <xdr:col>0</xdr:col>
          <xdr:colOff>228600</xdr:colOff>
          <xdr:row>29</xdr:row>
          <xdr:rowOff>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</xdr:row>
          <xdr:rowOff>28575</xdr:rowOff>
        </xdr:from>
        <xdr:to>
          <xdr:col>0</xdr:col>
          <xdr:colOff>228600</xdr:colOff>
          <xdr:row>30</xdr:row>
          <xdr:rowOff>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</xdr:row>
          <xdr:rowOff>28575</xdr:rowOff>
        </xdr:from>
        <xdr:to>
          <xdr:col>0</xdr:col>
          <xdr:colOff>228600</xdr:colOff>
          <xdr:row>31</xdr:row>
          <xdr:rowOff>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28575</xdr:rowOff>
        </xdr:from>
        <xdr:to>
          <xdr:col>3</xdr:col>
          <xdr:colOff>228600</xdr:colOff>
          <xdr:row>26</xdr:row>
          <xdr:rowOff>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28575</xdr:rowOff>
        </xdr:from>
        <xdr:to>
          <xdr:col>3</xdr:col>
          <xdr:colOff>228600</xdr:colOff>
          <xdr:row>27</xdr:row>
          <xdr:rowOff>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</xdr:row>
          <xdr:rowOff>47625</xdr:rowOff>
        </xdr:from>
        <xdr:to>
          <xdr:col>0</xdr:col>
          <xdr:colOff>228600</xdr:colOff>
          <xdr:row>42</xdr:row>
          <xdr:rowOff>0</xdr:rowOff>
        </xdr:to>
        <xdr:sp macro="" textlink="">
          <xdr:nvSpPr>
            <xdr:cNvPr id="1096" name="OptionButton1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19050</xdr:rowOff>
        </xdr:from>
        <xdr:to>
          <xdr:col>0</xdr:col>
          <xdr:colOff>219075</xdr:colOff>
          <xdr:row>42</xdr:row>
          <xdr:rowOff>180975</xdr:rowOff>
        </xdr:to>
        <xdr:sp macro="" textlink="">
          <xdr:nvSpPr>
            <xdr:cNvPr id="1097" name="OptionButton2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9525</xdr:rowOff>
        </xdr:from>
        <xdr:to>
          <xdr:col>3</xdr:col>
          <xdr:colOff>304800</xdr:colOff>
          <xdr:row>27</xdr:row>
          <xdr:rowOff>180975</xdr:rowOff>
        </xdr:to>
        <xdr:sp macro="" textlink="">
          <xdr:nvSpPr>
            <xdr:cNvPr id="1101" name="CheckBox9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control" Target="../activeX/activeX9.xml"/><Relationship Id="rId3" Type="http://schemas.openxmlformats.org/officeDocument/2006/relationships/drawing" Target="../drawings/drawing1.xml"/><Relationship Id="rId21" Type="http://schemas.openxmlformats.org/officeDocument/2006/relationships/comments" Target="../comments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8.xml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7.xml"/><Relationship Id="rId20" Type="http://schemas.openxmlformats.org/officeDocument/2006/relationships/control" Target="../activeX/activeX11.xml"/><Relationship Id="rId1" Type="http://schemas.openxmlformats.org/officeDocument/2006/relationships/hyperlink" Target="mailto:examinationtask-dcn@tu-dresden.de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19" Type="http://schemas.openxmlformats.org/officeDocument/2006/relationships/control" Target="../activeX/activeX10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12F41-FF60-4136-9C33-CC36C549051D}">
  <sheetPr codeName="Tabelle3"/>
  <dimension ref="A1:X342"/>
  <sheetViews>
    <sheetView tabSelected="1" zoomScaleNormal="100" workbookViewId="0">
      <selection activeCell="D15" sqref="D15:J15"/>
    </sheetView>
  </sheetViews>
  <sheetFormatPr baseColWidth="10" defaultColWidth="9.28515625" defaultRowHeight="15" x14ac:dyDescent="0.25"/>
  <cols>
    <col min="1" max="1" width="3.85546875" style="4" customWidth="1"/>
    <col min="2" max="2" width="12.42578125" style="4" customWidth="1"/>
    <col min="3" max="3" width="12.5703125" style="4" customWidth="1"/>
    <col min="4" max="4" width="6" style="4" customWidth="1"/>
    <col min="5" max="5" width="8.28515625" style="4" customWidth="1"/>
    <col min="6" max="6" width="8" style="4" customWidth="1"/>
    <col min="7" max="7" width="5.5703125" style="4" bestFit="1" customWidth="1"/>
    <col min="8" max="8" width="10.140625" style="4" customWidth="1"/>
    <col min="9" max="9" width="8" style="4" customWidth="1"/>
    <col min="10" max="10" width="11.85546875" style="4" customWidth="1"/>
    <col min="11" max="12" width="13" style="4" customWidth="1"/>
    <col min="13" max="13" width="12.85546875" style="4" customWidth="1"/>
    <col min="14" max="14" width="6.28515625" style="4" hidden="1" customWidth="1"/>
    <col min="15" max="15" width="61.42578125" style="4" customWidth="1"/>
    <col min="16" max="16" width="68.7109375" style="4" customWidth="1"/>
    <col min="17" max="17" width="9.28515625" style="4"/>
    <col min="18" max="18" width="29.28515625" style="4" customWidth="1"/>
    <col min="19" max="19" width="61.7109375" style="4" customWidth="1"/>
    <col min="20" max="20" width="15.140625" style="4" customWidth="1"/>
    <col min="21" max="28" width="11" style="4" customWidth="1"/>
    <col min="29" max="29" width="12" style="4" customWidth="1"/>
    <col min="30" max="30" width="18.85546875" style="4" customWidth="1"/>
    <col min="31" max="16384" width="9.28515625" style="4"/>
  </cols>
  <sheetData>
    <row r="1" spans="1:15" ht="23.25" x14ac:dyDescent="0.25">
      <c r="A1" s="40">
        <v>3</v>
      </c>
      <c r="B1" s="41"/>
      <c r="C1" s="41"/>
      <c r="D1" s="41" t="str">
        <f>IF(D4="English","Examination Task", "Untersuchungsauftrag")</f>
        <v>Examination Task</v>
      </c>
      <c r="E1" s="41"/>
      <c r="F1" s="42"/>
      <c r="G1" s="43"/>
      <c r="H1" s="41"/>
      <c r="I1" s="44"/>
      <c r="J1" s="45"/>
    </row>
    <row r="2" spans="1:15" ht="11.25" customHeight="1" x14ac:dyDescent="0.25">
      <c r="A2" s="46"/>
      <c r="B2" s="47"/>
      <c r="C2" s="47"/>
      <c r="D2" s="48">
        <v>2</v>
      </c>
      <c r="E2" s="49"/>
      <c r="F2" s="50"/>
      <c r="G2" s="50"/>
      <c r="H2" s="24"/>
      <c r="I2" s="51"/>
      <c r="J2" s="52"/>
      <c r="N2" s="2" t="s">
        <v>43</v>
      </c>
      <c r="O2" s="2"/>
    </row>
    <row r="3" spans="1:15" ht="23.25" x14ac:dyDescent="0.25">
      <c r="A3" s="46"/>
      <c r="B3" s="47"/>
      <c r="C3" s="71" t="str">
        <f>CONCATENATE(E5,TEXT(G5,"00"),TEXT(I5,"00"),"_",D6)</f>
        <v>20250101_</v>
      </c>
      <c r="D3" s="53"/>
      <c r="E3" s="53"/>
      <c r="F3" s="53"/>
      <c r="G3" s="53"/>
      <c r="H3" s="54"/>
      <c r="I3" s="55" t="s">
        <v>0</v>
      </c>
      <c r="J3" s="52"/>
      <c r="N3" s="4" t="s">
        <v>41</v>
      </c>
    </row>
    <row r="4" spans="1:15" ht="24" thickBot="1" x14ac:dyDescent="0.3">
      <c r="A4" s="61"/>
      <c r="B4" s="1"/>
      <c r="C4" s="1" t="str">
        <f>IF(D4="English","Sprache","Language")</f>
        <v>Sprache</v>
      </c>
      <c r="D4" s="100" t="s">
        <v>41</v>
      </c>
      <c r="E4" s="100"/>
      <c r="F4" s="37"/>
      <c r="G4" s="37"/>
      <c r="H4" s="38"/>
      <c r="I4" s="38"/>
      <c r="J4" s="39"/>
      <c r="N4" s="4" t="s">
        <v>42</v>
      </c>
    </row>
    <row r="5" spans="1:15" x14ac:dyDescent="0.25">
      <c r="A5" s="85" t="str">
        <f>IF(D4="English","Today's Date","Heutiges Datum")</f>
        <v>Today's Date</v>
      </c>
      <c r="B5" s="86"/>
      <c r="C5" s="87"/>
      <c r="D5" s="64" t="str">
        <f>IF(D4="English","Year:","Jahr:")</f>
        <v>Year:</v>
      </c>
      <c r="E5" s="73">
        <v>2025</v>
      </c>
      <c r="F5" s="65" t="str">
        <f>IF(D4="English","Month:","Monat:")</f>
        <v>Month:</v>
      </c>
      <c r="G5" s="72">
        <v>1</v>
      </c>
      <c r="H5" s="65" t="str">
        <f>IF(D4="English","Day:","Tag:")</f>
        <v>Day:</v>
      </c>
      <c r="I5" s="72">
        <v>1</v>
      </c>
      <c r="J5" s="70"/>
      <c r="N5" t="str">
        <f>IF(D4="English","Please empty Faculty and Institute fields first","Bitte zuerst Fakultät und Institut-Felder leeren")</f>
        <v>Please empty Faculty and Institute fields first</v>
      </c>
    </row>
    <row r="6" spans="1:15" x14ac:dyDescent="0.25">
      <c r="A6" s="85" t="str">
        <f>IF(D4="English","Family Name","Nachname")</f>
        <v>Family Name</v>
      </c>
      <c r="B6" s="86"/>
      <c r="C6" s="87"/>
      <c r="D6" s="91"/>
      <c r="E6" s="92"/>
      <c r="F6" s="92"/>
      <c r="G6" s="92"/>
      <c r="H6" s="92"/>
      <c r="I6" s="92"/>
      <c r="J6" s="93"/>
      <c r="K6" s="3"/>
      <c r="L6" s="9"/>
      <c r="M6" s="9"/>
      <c r="N6" t="str">
        <f>IF(D4="English","Please empty Institute field first","Bitte zuerst Institut-Feld leeren")</f>
        <v>Please empty Institute field first</v>
      </c>
    </row>
    <row r="7" spans="1:15" x14ac:dyDescent="0.25">
      <c r="A7" s="85" t="str">
        <f>IF(D4="English","Given Name","Vorname")</f>
        <v>Given Name</v>
      </c>
      <c r="B7" s="86"/>
      <c r="C7" s="87"/>
      <c r="D7" s="91"/>
      <c r="E7" s="92"/>
      <c r="F7" s="92"/>
      <c r="G7" s="92"/>
      <c r="H7" s="92"/>
      <c r="I7" s="92"/>
      <c r="J7" s="93"/>
      <c r="K7" s="3"/>
      <c r="L7" s="7"/>
      <c r="M7" s="7"/>
      <c r="N7" s="4" t="str">
        <f xml:space="preserve"> IF($D$4="English","Please select…","Bitte auswählen...")</f>
        <v>Please select…</v>
      </c>
    </row>
    <row r="8" spans="1:15" x14ac:dyDescent="0.25">
      <c r="A8" s="85" t="str">
        <f>IF(D4="English","Affiliation (acc. to contract)","Zugehörigkeit (lt. Arb.vertrag)")</f>
        <v>Affiliation (acc. to contract)</v>
      </c>
      <c r="B8" s="86"/>
      <c r="C8" s="87"/>
      <c r="D8" s="91" t="str">
        <f>N7</f>
        <v>Please select…</v>
      </c>
      <c r="E8" s="92"/>
      <c r="F8" s="92"/>
      <c r="G8" s="92"/>
      <c r="H8" s="92"/>
      <c r="I8" s="92"/>
      <c r="J8" s="93"/>
      <c r="K8" s="3"/>
      <c r="L8" s="7"/>
      <c r="M8" s="7"/>
    </row>
    <row r="9" spans="1:15" ht="15.75" customHeight="1" x14ac:dyDescent="0.25">
      <c r="A9" s="85" t="str">
        <f>IF(D4="English","Faculty of Professor","Fakultät der Professur")</f>
        <v>Faculty of Professor</v>
      </c>
      <c r="B9" s="86"/>
      <c r="C9" s="87"/>
      <c r="D9" s="91" t="str">
        <f ca="1">IF(IF(ISNA(COUNTA(ext_Institutes_entire_col)-1),TRUE,IF(COUNTA(ext_Institutes_entire_col)-1=0,TRUE,FALSE)),IF(D8="TU Dresden",N7,""),IF(OR(D8="",N7),"",N7))</f>
        <v/>
      </c>
      <c r="E9" s="92"/>
      <c r="F9" s="92"/>
      <c r="G9" s="92"/>
      <c r="H9" s="92"/>
      <c r="I9" s="92"/>
      <c r="J9" s="93"/>
      <c r="K9" s="3"/>
      <c r="L9" s="7"/>
      <c r="M9" s="7"/>
      <c r="N9" s="8" t="s">
        <v>12</v>
      </c>
    </row>
    <row r="10" spans="1:15" ht="15.75" customHeight="1" x14ac:dyDescent="0.25">
      <c r="A10" s="88" t="str">
        <f>IF(D4="English","Institute or Group","Institut oder Gruppe")</f>
        <v>Institute or Group</v>
      </c>
      <c r="B10" s="89"/>
      <c r="C10" s="90"/>
      <c r="D10" s="91" t="str">
        <f ca="1">IF(AND(D8="TU Dresden",NOT(D9=N7),ISREF(TUD_Institutes_list)),N7,"")</f>
        <v/>
      </c>
      <c r="E10" s="92"/>
      <c r="F10" s="92"/>
      <c r="G10" s="92"/>
      <c r="H10" s="92"/>
      <c r="I10" s="92"/>
      <c r="J10" s="93"/>
      <c r="K10" s="3"/>
      <c r="L10" s="9"/>
      <c r="M10" s="9"/>
      <c r="N10" s="3" t="s">
        <v>13</v>
      </c>
    </row>
    <row r="11" spans="1:15" ht="15.75" hidden="1" customHeight="1" x14ac:dyDescent="0.25">
      <c r="A11" s="85" t="str">
        <f>IF(D4="English","Abbreviation","Abkürzung")</f>
        <v>Abbreviation</v>
      </c>
      <c r="B11" s="86"/>
      <c r="C11" s="87"/>
      <c r="D11" s="91" t="str" cm="1">
        <f t="array" aca="1" ref="D11" ca="1">IF(OR(D8=N7,D9=N7,D10=N7),"",IF(D8="TU Dresden",IF(Group="",INDIRECT("Internal!"&amp;SUBSTITUTE(ADDRESS(1,MATCH(Faculty,TUD_Faculties_list,0)+2,4),"1","")&amp;20),INDIRECT("Internal!"&amp;SUBSTITUTE(ADDRESS(1,MATCH(Faculty,TUD_Faculties_list,0)+2,4),"1","")&amp;(MATCH(Group,INDIRECT("Internal!"&amp;SUBSTITUTE(ADDRESS(1,MATCH(Faculty,TUD_Faculties_list,0)+2,4),"1","")&amp;"4:"&amp;SUBSTITUTE(ADDRESS(1,MATCH(Faculty,TUD_Faculties_list,0)+2,4),"1","")&amp;"16"),0)+3+16))),IF(Faculty="",INDIRECT("External!"&amp;SUBSTITUTE(ADDRESS(1,MATCH(University,ext_list,0)+2,4),"1","")&amp;20),INDIRECT("External!"&amp;SUBSTITUTE(ADDRESS(1,MATCH(University,ext_list,0)+2,4),"1","")&amp;(MATCH(Faculty,INDIRECT("External!"&amp;SUBSTITUTE(ADDRESS(1,MATCH(University,ext_list,0)+2,4),"1","")&amp;"4:"&amp;SUBSTITUTE(ADDRESS(1,MATCH(University,ext_list,0)+2,4),"1","")&amp;"16"),0)+3+16)))))</f>
        <v/>
      </c>
      <c r="E11" s="92"/>
      <c r="F11" s="92"/>
      <c r="G11" s="92"/>
      <c r="H11" s="92"/>
      <c r="I11" s="92"/>
      <c r="J11" s="93"/>
      <c r="K11" s="3"/>
      <c r="L11" s="9"/>
      <c r="M11" s="9"/>
      <c r="N11" s="3" t="s">
        <v>14</v>
      </c>
    </row>
    <row r="12" spans="1:15" ht="15.75" customHeight="1" x14ac:dyDescent="0.25">
      <c r="A12" s="85" t="str">
        <f>IF(D4="English","Phone number","Telefonnummer")</f>
        <v>Phone number</v>
      </c>
      <c r="B12" s="86"/>
      <c r="C12" s="87"/>
      <c r="D12" s="133"/>
      <c r="E12" s="134"/>
      <c r="F12" s="134"/>
      <c r="G12" s="134"/>
      <c r="H12" s="134"/>
      <c r="I12" s="134"/>
      <c r="J12" s="135"/>
      <c r="K12" s="3"/>
      <c r="L12" s="7"/>
      <c r="M12" s="7"/>
      <c r="N12" s="3" t="s">
        <v>15</v>
      </c>
    </row>
    <row r="13" spans="1:15" ht="15.75" customHeight="1" x14ac:dyDescent="0.25">
      <c r="A13" s="79" t="s">
        <v>1</v>
      </c>
      <c r="B13" s="80"/>
      <c r="C13" s="81"/>
      <c r="D13" s="82"/>
      <c r="E13" s="83"/>
      <c r="F13" s="83"/>
      <c r="G13" s="83"/>
      <c r="H13" s="83"/>
      <c r="I13" s="83"/>
      <c r="J13" s="84"/>
      <c r="K13" s="7"/>
      <c r="L13" s="9"/>
      <c r="M13" s="9"/>
      <c r="N13" s="3" t="s">
        <v>16</v>
      </c>
    </row>
    <row r="14" spans="1:15" ht="15" customHeight="1" x14ac:dyDescent="0.25">
      <c r="A14" s="79" t="str">
        <f>IF(D4="English","Project/Subproject", "Projekt/Teilprojekt")</f>
        <v>Project/Subproject</v>
      </c>
      <c r="B14" s="80"/>
      <c r="C14" s="81"/>
      <c r="D14" s="136" t="str">
        <f>IF(OR(ISNUMBER(SEARCH("TU", D8)), ISNUMBER(SEARCH("Universität",D8)), ISNUMBER(SEARCH("University",D8)), ISNUMBER(SEARCH("U ",D8))), N7, "*no project*")</f>
        <v>*no project*</v>
      </c>
      <c r="E14" s="137"/>
      <c r="F14" s="137"/>
      <c r="G14" s="136"/>
      <c r="H14" s="137"/>
      <c r="I14" s="137"/>
      <c r="J14" s="138"/>
      <c r="K14" s="7"/>
      <c r="L14" s="9"/>
      <c r="M14" s="9"/>
    </row>
    <row r="15" spans="1:15" ht="15" customHeight="1" x14ac:dyDescent="0.25">
      <c r="A15" s="79" t="str">
        <f>IF(D4="English","Quote number (if applicable)", "Angebotsnummer (falls vorh.)")</f>
        <v>Quote number (if applicable)</v>
      </c>
      <c r="B15" s="80"/>
      <c r="C15" s="81"/>
      <c r="D15" s="82"/>
      <c r="E15" s="83"/>
      <c r="F15" s="83"/>
      <c r="G15" s="83"/>
      <c r="H15" s="83"/>
      <c r="I15" s="83"/>
      <c r="J15" s="84"/>
      <c r="K15" s="7"/>
      <c r="L15" s="9"/>
      <c r="M15" s="9"/>
      <c r="N15" s="2" t="s">
        <v>122</v>
      </c>
    </row>
    <row r="16" spans="1:15" ht="15" customHeight="1" x14ac:dyDescent="0.25">
      <c r="A16" s="79" t="str">
        <f>IF(D4="English","contact person at DCN", "Kontaktperson am DCN")</f>
        <v>contact person at DCN</v>
      </c>
      <c r="B16" s="80"/>
      <c r="C16" s="81"/>
      <c r="D16" s="133" t="str">
        <f>IF(D4="English","Please select…","Bitte auswählen...")</f>
        <v>Please select…</v>
      </c>
      <c r="E16" s="134"/>
      <c r="F16" s="134"/>
      <c r="G16" s="134"/>
      <c r="H16" s="134"/>
      <c r="I16" s="134"/>
      <c r="J16" s="135"/>
      <c r="K16" s="3"/>
      <c r="L16" s="9"/>
      <c r="M16" s="9"/>
    </row>
    <row r="17" spans="1:24" ht="18.75" x14ac:dyDescent="0.25">
      <c r="A17" s="101" t="str">
        <f>IF(D4="English","1 - Sample Description", "1 - Beschreibung der Probe(n)")</f>
        <v>1 - Sample Description</v>
      </c>
      <c r="B17" s="102"/>
      <c r="C17" s="102"/>
      <c r="D17" s="102"/>
      <c r="E17" s="102"/>
      <c r="F17" s="102"/>
      <c r="G17" s="102"/>
      <c r="H17" s="102"/>
      <c r="I17" s="102"/>
      <c r="J17" s="103"/>
      <c r="K17" s="3"/>
      <c r="L17" s="7"/>
      <c r="M17" s="7"/>
      <c r="N17" s="66">
        <v>1</v>
      </c>
    </row>
    <row r="18" spans="1:24" x14ac:dyDescent="0.25">
      <c r="A18" s="130"/>
      <c r="B18" s="131"/>
      <c r="C18" s="131"/>
      <c r="D18" s="131"/>
      <c r="E18" s="131"/>
      <c r="F18" s="131"/>
      <c r="G18" s="131"/>
      <c r="H18" s="131"/>
      <c r="I18" s="131"/>
      <c r="J18" s="132"/>
      <c r="K18" s="3"/>
      <c r="L18" s="7"/>
      <c r="M18" s="7"/>
      <c r="N18" s="66">
        <v>2</v>
      </c>
    </row>
    <row r="19" spans="1:24" x14ac:dyDescent="0.25">
      <c r="A19" s="127"/>
      <c r="B19" s="128"/>
      <c r="C19" s="128"/>
      <c r="D19" s="128"/>
      <c r="E19" s="128"/>
      <c r="F19" s="128"/>
      <c r="G19" s="128"/>
      <c r="H19" s="128"/>
      <c r="I19" s="128"/>
      <c r="J19" s="129"/>
      <c r="K19" s="7"/>
      <c r="L19" s="7"/>
      <c r="M19" s="7"/>
      <c r="N19" s="66">
        <v>3</v>
      </c>
    </row>
    <row r="20" spans="1:24" x14ac:dyDescent="0.25">
      <c r="A20" s="127"/>
      <c r="B20" s="128"/>
      <c r="C20" s="128"/>
      <c r="D20" s="128"/>
      <c r="E20" s="128"/>
      <c r="F20" s="128"/>
      <c r="G20" s="128"/>
      <c r="H20" s="128"/>
      <c r="I20" s="128"/>
      <c r="J20" s="129"/>
      <c r="K20" s="3"/>
      <c r="L20" s="7"/>
      <c r="M20" s="7"/>
      <c r="N20" s="67">
        <v>4</v>
      </c>
    </row>
    <row r="21" spans="1:24" x14ac:dyDescent="0.25">
      <c r="A21" s="127"/>
      <c r="B21" s="128"/>
      <c r="C21" s="128"/>
      <c r="D21" s="128"/>
      <c r="E21" s="128"/>
      <c r="F21" s="128"/>
      <c r="G21" s="128"/>
      <c r="H21" s="128"/>
      <c r="I21" s="128"/>
      <c r="J21" s="129"/>
      <c r="K21" s="3"/>
      <c r="L21" s="7"/>
      <c r="M21" s="7"/>
      <c r="N21" s="67">
        <v>5</v>
      </c>
      <c r="S21" s="3"/>
      <c r="U21" s="3"/>
      <c r="V21" s="3"/>
      <c r="W21" s="3"/>
      <c r="X21" s="3"/>
    </row>
    <row r="22" spans="1:24" x14ac:dyDescent="0.25">
      <c r="A22" s="127"/>
      <c r="B22" s="128"/>
      <c r="C22" s="128"/>
      <c r="D22" s="128"/>
      <c r="E22" s="128"/>
      <c r="F22" s="128"/>
      <c r="G22" s="128"/>
      <c r="H22" s="128"/>
      <c r="I22" s="128"/>
      <c r="J22" s="129"/>
      <c r="K22" s="3"/>
      <c r="L22" s="7"/>
      <c r="M22" s="7"/>
      <c r="N22" s="67">
        <v>6</v>
      </c>
    </row>
    <row r="23" spans="1:24" x14ac:dyDescent="0.25">
      <c r="A23" s="127"/>
      <c r="B23" s="128"/>
      <c r="C23" s="128"/>
      <c r="D23" s="128"/>
      <c r="E23" s="128"/>
      <c r="F23" s="128"/>
      <c r="G23" s="128"/>
      <c r="H23" s="128"/>
      <c r="I23" s="128"/>
      <c r="J23" s="129"/>
      <c r="K23" s="7"/>
      <c r="L23" s="9"/>
      <c r="M23" s="9"/>
      <c r="N23" s="68">
        <v>7</v>
      </c>
    </row>
    <row r="24" spans="1:24" ht="18.75" x14ac:dyDescent="0.25">
      <c r="A24" s="101" t="str">
        <f>IF(D4="English","2 - Characteristics", "2 - Probencharakteristika")</f>
        <v>2 - Characteristics</v>
      </c>
      <c r="B24" s="102"/>
      <c r="C24" s="102"/>
      <c r="D24" s="102"/>
      <c r="E24" s="102"/>
      <c r="F24" s="102"/>
      <c r="G24" s="102"/>
      <c r="H24" s="102"/>
      <c r="I24" s="102"/>
      <c r="J24" s="103"/>
      <c r="K24" s="3"/>
      <c r="L24" s="9"/>
      <c r="M24" s="9"/>
      <c r="N24" s="69">
        <v>8</v>
      </c>
      <c r="O24" s="9"/>
    </row>
    <row r="25" spans="1:24" x14ac:dyDescent="0.25">
      <c r="A25" s="104" t="str">
        <f>IF(D4="English","Sensitivity to:", "Empfindlichkeit gegen:")</f>
        <v>Sensitivity to:</v>
      </c>
      <c r="B25" s="105"/>
      <c r="C25" s="105"/>
      <c r="D25" s="105" t="str">
        <f>IF(D4="English","Health risk:", "Gesundheitsrisiko:")</f>
        <v>Health risk:</v>
      </c>
      <c r="E25" s="105"/>
      <c r="F25" s="105"/>
      <c r="G25" s="105"/>
      <c r="H25" s="105"/>
      <c r="I25" s="105"/>
      <c r="J25" s="106"/>
      <c r="K25" s="3"/>
      <c r="L25" s="9"/>
      <c r="M25" s="9"/>
      <c r="N25" s="69">
        <v>9</v>
      </c>
      <c r="O25" s="9"/>
    </row>
    <row r="26" spans="1:24" x14ac:dyDescent="0.25">
      <c r="A26" s="34"/>
      <c r="B26" s="107" t="str">
        <f>IF(D4="English","Oxygen/air", "Sauerstoff/Luft")</f>
        <v>Oxygen/air</v>
      </c>
      <c r="C26" s="107"/>
      <c r="D26" s="56"/>
      <c r="E26" s="108" t="str">
        <f>IF(D4="English","Skin contact", "Hautkontakt")</f>
        <v>Skin contact</v>
      </c>
      <c r="F26" s="108"/>
      <c r="G26" s="108"/>
      <c r="H26" s="108"/>
      <c r="I26" s="108"/>
      <c r="J26" s="109"/>
      <c r="K26" s="3"/>
      <c r="L26" s="9"/>
      <c r="M26" s="9"/>
      <c r="N26" s="69">
        <v>10</v>
      </c>
      <c r="O26" s="9"/>
    </row>
    <row r="27" spans="1:24" x14ac:dyDescent="0.25">
      <c r="A27" s="34"/>
      <c r="B27" s="107" t="str">
        <f>IF(D4="English","Water/moisture", "Wasser/Feuchtigkeit")</f>
        <v>Water/moisture</v>
      </c>
      <c r="C27" s="107"/>
      <c r="D27" s="7"/>
      <c r="E27" s="108" t="str">
        <f>IF(D4="English","Inhalation (dust/vapours)", "Einatmen von Staub/Dämpfen")</f>
        <v>Inhalation (dust/vapours)</v>
      </c>
      <c r="F27" s="108"/>
      <c r="G27" s="108"/>
      <c r="H27" s="108"/>
      <c r="I27" s="108"/>
      <c r="J27" s="109"/>
      <c r="K27" s="3"/>
      <c r="L27" s="9"/>
      <c r="M27" s="9"/>
      <c r="N27" s="66">
        <v>11</v>
      </c>
      <c r="O27" s="9"/>
    </row>
    <row r="28" spans="1:24" x14ac:dyDescent="0.25">
      <c r="A28" s="34"/>
      <c r="B28" s="107" t="str">
        <f>IF(D4="English","Acetone", "Aceton")</f>
        <v>Acetone</v>
      </c>
      <c r="C28" s="107"/>
      <c r="E28" s="108" t="str">
        <f>IF(D4="English","Radioactive/Explosive/Biohazard - please comment", "Radioaktiv/Explosiv/Biologisch gefährlich - bitte erläutern")</f>
        <v>Radioactive/Explosive/Biohazard - please comment</v>
      </c>
      <c r="F28" s="108"/>
      <c r="G28" s="108"/>
      <c r="H28" s="108"/>
      <c r="I28" s="108"/>
      <c r="J28" s="109"/>
      <c r="K28" s="3"/>
      <c r="L28" s="9"/>
      <c r="M28" s="9"/>
      <c r="N28" s="66">
        <v>12</v>
      </c>
      <c r="O28" s="9"/>
    </row>
    <row r="29" spans="1:24" x14ac:dyDescent="0.25">
      <c r="A29" s="34"/>
      <c r="B29" s="107" t="s">
        <v>2</v>
      </c>
      <c r="C29" s="107"/>
      <c r="D29" s="110" t="str">
        <f>IF(D4="English","Additional notes:", "Weitere Informationen:")</f>
        <v>Additional notes:</v>
      </c>
      <c r="E29" s="110"/>
      <c r="F29" s="110"/>
      <c r="G29" s="110"/>
      <c r="H29" s="110"/>
      <c r="I29" s="110"/>
      <c r="J29" s="111"/>
      <c r="K29" s="3"/>
      <c r="L29" s="9"/>
      <c r="M29" s="9"/>
      <c r="N29" s="66">
        <v>13</v>
      </c>
      <c r="O29" s="9"/>
    </row>
    <row r="30" spans="1:24" x14ac:dyDescent="0.25">
      <c r="A30" s="34"/>
      <c r="B30" s="107" t="s">
        <v>3</v>
      </c>
      <c r="C30" s="107"/>
      <c r="D30" s="94"/>
      <c r="E30" s="95"/>
      <c r="F30" s="95"/>
      <c r="G30" s="95"/>
      <c r="H30" s="95"/>
      <c r="I30" s="95"/>
      <c r="J30" s="96"/>
      <c r="K30" s="3"/>
      <c r="L30" s="9"/>
      <c r="M30" s="9"/>
      <c r="N30" s="67">
        <v>14</v>
      </c>
      <c r="O30" s="9"/>
    </row>
    <row r="31" spans="1:24" x14ac:dyDescent="0.25">
      <c r="A31" s="35"/>
      <c r="B31" s="36" t="str">
        <f>IF(D4="English","Temp. &gt;", "Temp. &gt;")</f>
        <v>Temp. &gt;</v>
      </c>
      <c r="C31" s="57"/>
      <c r="D31" s="97"/>
      <c r="E31" s="98"/>
      <c r="F31" s="98"/>
      <c r="G31" s="98"/>
      <c r="H31" s="98"/>
      <c r="I31" s="98"/>
      <c r="J31" s="99"/>
      <c r="K31" s="3"/>
      <c r="L31" s="9"/>
      <c r="M31" s="9"/>
      <c r="N31" s="67">
        <v>15</v>
      </c>
    </row>
    <row r="32" spans="1:24" ht="18.75" x14ac:dyDescent="0.25">
      <c r="A32" s="101" t="str">
        <f>IF(D4="English","3 - Examination objective", "3 - Untersuchungsziel")</f>
        <v>3 - Examination objective</v>
      </c>
      <c r="B32" s="102"/>
      <c r="C32" s="102"/>
      <c r="D32" s="102"/>
      <c r="E32" s="102"/>
      <c r="F32" s="102"/>
      <c r="G32" s="102"/>
      <c r="H32" s="102"/>
      <c r="I32" s="102"/>
      <c r="J32" s="103"/>
      <c r="K32" s="3"/>
      <c r="L32" s="9"/>
      <c r="M32" s="9"/>
      <c r="N32" s="67">
        <v>16</v>
      </c>
    </row>
    <row r="33" spans="1:24" x14ac:dyDescent="0.25">
      <c r="A33" s="118"/>
      <c r="B33" s="119"/>
      <c r="C33" s="119"/>
      <c r="D33" s="119"/>
      <c r="E33" s="119"/>
      <c r="F33" s="119"/>
      <c r="G33" s="119"/>
      <c r="H33" s="119"/>
      <c r="I33" s="119"/>
      <c r="J33" s="120"/>
      <c r="K33" s="7"/>
      <c r="N33" s="68">
        <v>17</v>
      </c>
    </row>
    <row r="34" spans="1:24" x14ac:dyDescent="0.25">
      <c r="A34" s="121"/>
      <c r="B34" s="122"/>
      <c r="C34" s="122"/>
      <c r="D34" s="122"/>
      <c r="E34" s="122"/>
      <c r="F34" s="122"/>
      <c r="G34" s="122"/>
      <c r="H34" s="122"/>
      <c r="I34" s="122"/>
      <c r="J34" s="123"/>
      <c r="K34" s="3"/>
      <c r="L34" s="9"/>
      <c r="M34" s="9"/>
      <c r="N34" s="69">
        <v>18</v>
      </c>
    </row>
    <row r="35" spans="1:24" x14ac:dyDescent="0.25">
      <c r="A35" s="124"/>
      <c r="B35" s="125"/>
      <c r="C35" s="125"/>
      <c r="D35" s="125"/>
      <c r="E35" s="125"/>
      <c r="F35" s="125"/>
      <c r="G35" s="125"/>
      <c r="H35" s="125"/>
      <c r="I35" s="125"/>
      <c r="J35" s="126"/>
      <c r="K35" s="7"/>
      <c r="L35" s="9"/>
      <c r="M35" s="9"/>
      <c r="N35" s="69">
        <v>19</v>
      </c>
    </row>
    <row r="36" spans="1:24" x14ac:dyDescent="0.25">
      <c r="A36" s="124"/>
      <c r="B36" s="125"/>
      <c r="C36" s="125"/>
      <c r="D36" s="125"/>
      <c r="E36" s="125"/>
      <c r="F36" s="125"/>
      <c r="G36" s="125"/>
      <c r="H36" s="125"/>
      <c r="I36" s="125"/>
      <c r="J36" s="126"/>
      <c r="K36" s="7"/>
      <c r="L36" s="9"/>
      <c r="M36" s="9"/>
      <c r="N36" s="69">
        <v>20</v>
      </c>
    </row>
    <row r="37" spans="1:24" x14ac:dyDescent="0.25">
      <c r="A37" s="124"/>
      <c r="B37" s="125"/>
      <c r="C37" s="125"/>
      <c r="D37" s="125"/>
      <c r="E37" s="125"/>
      <c r="F37" s="125"/>
      <c r="G37" s="125"/>
      <c r="H37" s="125"/>
      <c r="I37" s="125"/>
      <c r="J37" s="126"/>
      <c r="K37" s="3"/>
      <c r="L37" s="9"/>
      <c r="M37" s="9"/>
      <c r="N37" s="66">
        <v>21</v>
      </c>
    </row>
    <row r="38" spans="1:24" x14ac:dyDescent="0.25">
      <c r="A38" s="124"/>
      <c r="B38" s="125"/>
      <c r="C38" s="125"/>
      <c r="D38" s="125"/>
      <c r="E38" s="125"/>
      <c r="F38" s="125"/>
      <c r="G38" s="125"/>
      <c r="H38" s="125"/>
      <c r="I38" s="125"/>
      <c r="J38" s="126"/>
      <c r="K38" s="7"/>
      <c r="L38" s="9"/>
      <c r="M38" s="9"/>
      <c r="N38" s="66">
        <v>22</v>
      </c>
    </row>
    <row r="39" spans="1:24" x14ac:dyDescent="0.25">
      <c r="A39" s="124"/>
      <c r="B39" s="125"/>
      <c r="C39" s="125"/>
      <c r="D39" s="125"/>
      <c r="E39" s="125"/>
      <c r="F39" s="125"/>
      <c r="G39" s="125"/>
      <c r="H39" s="125"/>
      <c r="I39" s="125"/>
      <c r="J39" s="126"/>
      <c r="K39" s="7"/>
      <c r="L39" s="9"/>
      <c r="M39" s="9"/>
      <c r="N39" s="66">
        <v>23</v>
      </c>
    </row>
    <row r="40" spans="1:24" x14ac:dyDescent="0.25">
      <c r="A40" s="124"/>
      <c r="B40" s="125"/>
      <c r="C40" s="125"/>
      <c r="D40" s="125"/>
      <c r="E40" s="125"/>
      <c r="F40" s="125"/>
      <c r="G40" s="125"/>
      <c r="H40" s="125"/>
      <c r="I40" s="125"/>
      <c r="J40" s="126"/>
      <c r="K40" s="7"/>
      <c r="L40" s="9"/>
      <c r="M40" s="9"/>
      <c r="N40" s="67">
        <v>24</v>
      </c>
    </row>
    <row r="41" spans="1:24" ht="18.75" x14ac:dyDescent="0.25">
      <c r="A41" s="101" t="str">
        <f>IF(D4="English","4 - Report", "4 - Bericht")</f>
        <v>4 - Report</v>
      </c>
      <c r="B41" s="113"/>
      <c r="C41" s="113"/>
      <c r="D41" s="113"/>
      <c r="E41" s="113"/>
      <c r="F41" s="113"/>
      <c r="G41" s="113"/>
      <c r="H41" s="113"/>
      <c r="I41" s="113"/>
      <c r="J41" s="114"/>
      <c r="K41" s="7"/>
      <c r="L41" s="9"/>
      <c r="M41" s="9"/>
      <c r="N41" s="67">
        <v>25</v>
      </c>
      <c r="U41" s="9"/>
      <c r="V41" s="9"/>
      <c r="W41" s="9"/>
      <c r="X41" s="9"/>
    </row>
    <row r="42" spans="1:24" ht="16.5" customHeight="1" x14ac:dyDescent="0.25">
      <c r="A42" s="19"/>
      <c r="B42" s="107" t="str">
        <f>IF(D4="English","raw data only", "1 - nur Rohdaten")</f>
        <v>raw data only</v>
      </c>
      <c r="C42" s="107"/>
      <c r="D42" s="107"/>
      <c r="E42" s="107"/>
      <c r="F42" s="107"/>
      <c r="G42" s="107"/>
      <c r="H42" s="107"/>
      <c r="I42" s="107"/>
      <c r="J42" s="115"/>
      <c r="K42" s="3"/>
      <c r="L42" s="9"/>
      <c r="M42" s="9"/>
      <c r="N42" s="67">
        <v>26</v>
      </c>
      <c r="U42" s="9"/>
      <c r="V42" s="9"/>
      <c r="W42" s="9"/>
      <c r="X42" s="9"/>
    </row>
    <row r="43" spans="1:24" ht="15.75" thickBot="1" x14ac:dyDescent="0.3">
      <c r="A43" s="20" t="s">
        <v>4</v>
      </c>
      <c r="B43" s="116" t="str">
        <f>IF(D4="English","full detailed report", "1 - vollständiger, detaillierter Bericht")</f>
        <v>full detailed report</v>
      </c>
      <c r="C43" s="116"/>
      <c r="D43" s="116"/>
      <c r="E43" s="116"/>
      <c r="F43" s="116"/>
      <c r="G43" s="116"/>
      <c r="H43" s="116"/>
      <c r="I43" s="116"/>
      <c r="J43" s="117"/>
      <c r="K43" s="21"/>
      <c r="L43" s="9"/>
      <c r="M43" s="9"/>
      <c r="N43" s="68">
        <v>27</v>
      </c>
      <c r="U43" s="9"/>
      <c r="V43" s="9"/>
      <c r="W43" s="9"/>
      <c r="X43" s="9"/>
    </row>
    <row r="44" spans="1:24" x14ac:dyDescent="0.25">
      <c r="A44" s="22"/>
      <c r="B44" s="23"/>
      <c r="C44" s="23" t="str">
        <f>IF(D4="English","submit this form as .XLSX to:", "Bitte als .XLSX versenden an:")</f>
        <v>submit this form as .XLSX to:</v>
      </c>
      <c r="E44" s="23"/>
      <c r="G44" s="112" t="s">
        <v>5</v>
      </c>
      <c r="H44" s="112"/>
      <c r="I44" s="112"/>
      <c r="J44" s="112"/>
      <c r="K44" s="12"/>
      <c r="L44" s="12"/>
      <c r="M44" s="12"/>
      <c r="N44" s="69">
        <v>28</v>
      </c>
      <c r="U44" s="9"/>
      <c r="V44" s="9"/>
      <c r="W44" s="9"/>
      <c r="X44" s="9"/>
    </row>
    <row r="45" spans="1:24" x14ac:dyDescent="0.2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9"/>
      <c r="L45" s="9"/>
      <c r="M45" s="9"/>
      <c r="N45" s="69">
        <v>29</v>
      </c>
      <c r="U45" s="9"/>
      <c r="V45" s="9"/>
      <c r="W45" s="9"/>
      <c r="X45" s="9"/>
    </row>
    <row r="46" spans="1:24" ht="15.75" x14ac:dyDescent="0.25">
      <c r="A46" s="26" t="s">
        <v>8</v>
      </c>
      <c r="B46" s="27"/>
      <c r="C46" s="28" t="s">
        <v>7</v>
      </c>
      <c r="D46" s="29"/>
      <c r="E46" s="30"/>
      <c r="F46" s="30"/>
      <c r="G46" s="31" t="s">
        <v>6</v>
      </c>
      <c r="H46" s="32" t="s">
        <v>10</v>
      </c>
      <c r="I46" s="31" t="s">
        <v>11</v>
      </c>
      <c r="J46" s="33"/>
      <c r="K46" s="9"/>
      <c r="L46" s="9"/>
      <c r="M46" s="9"/>
      <c r="N46" s="69">
        <v>30</v>
      </c>
      <c r="U46" s="9"/>
      <c r="V46" s="9"/>
      <c r="W46" s="9"/>
      <c r="X46" s="9"/>
    </row>
    <row r="47" spans="1:24" ht="15.75" x14ac:dyDescent="0.25">
      <c r="A47" s="17"/>
      <c r="B47" s="18"/>
      <c r="C47" s="18" t="s">
        <v>9</v>
      </c>
      <c r="D47" s="18"/>
      <c r="E47" s="16"/>
      <c r="F47" s="16"/>
      <c r="G47" s="58"/>
      <c r="H47" s="59"/>
      <c r="I47" s="58"/>
      <c r="J47" s="60"/>
      <c r="K47" s="9"/>
      <c r="L47" s="9"/>
      <c r="M47" s="9"/>
      <c r="N47" s="66">
        <v>31</v>
      </c>
      <c r="T47" s="9"/>
      <c r="U47" s="9"/>
      <c r="V47" s="9"/>
      <c r="W47" s="9"/>
      <c r="X47" s="9"/>
    </row>
    <row r="48" spans="1:24" x14ac:dyDescent="0.25">
      <c r="A48" s="15"/>
      <c r="B48" s="16"/>
      <c r="C48" s="16"/>
      <c r="D48" s="16"/>
      <c r="E48" s="16"/>
      <c r="F48" s="16"/>
      <c r="G48" s="58"/>
      <c r="H48" s="59"/>
      <c r="I48" s="58"/>
      <c r="J48" s="60"/>
      <c r="K48" s="9"/>
      <c r="L48" s="9"/>
      <c r="M48" s="9"/>
      <c r="S48" s="9"/>
      <c r="T48" s="3"/>
      <c r="U48" s="3"/>
      <c r="V48" s="3"/>
      <c r="W48" s="3"/>
      <c r="X48" s="3"/>
    </row>
    <row r="49" spans="1:24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9"/>
      <c r="L49" s="9"/>
      <c r="M49" s="9"/>
      <c r="N49" s="66">
        <v>1</v>
      </c>
      <c r="S49" s="3"/>
      <c r="T49" s="3"/>
      <c r="U49" s="3"/>
      <c r="V49" s="3"/>
      <c r="W49" s="3"/>
      <c r="X49" s="3"/>
    </row>
    <row r="50" spans="1:24" x14ac:dyDescent="0.25">
      <c r="A50" s="11"/>
      <c r="B50" s="13"/>
      <c r="C50" s="12"/>
      <c r="D50" s="12"/>
      <c r="E50" s="12"/>
      <c r="F50" s="12"/>
      <c r="G50" s="12"/>
      <c r="H50" s="12"/>
      <c r="I50" s="12"/>
      <c r="J50" s="12"/>
      <c r="K50" s="9"/>
      <c r="L50" s="9"/>
      <c r="M50" s="9"/>
      <c r="N50" s="66">
        <v>2</v>
      </c>
      <c r="T50" s="3"/>
      <c r="U50" s="3"/>
      <c r="V50" s="3"/>
      <c r="W50" s="3"/>
      <c r="X50" s="3"/>
    </row>
    <row r="51" spans="1:24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9"/>
      <c r="L51" s="9"/>
      <c r="M51" s="9"/>
      <c r="N51" s="66">
        <v>3</v>
      </c>
      <c r="T51" s="3"/>
      <c r="U51" s="3"/>
      <c r="V51" s="3"/>
      <c r="W51" s="3"/>
      <c r="X51" s="3"/>
    </row>
    <row r="52" spans="1:2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9"/>
      <c r="M52" s="9"/>
      <c r="N52" s="66">
        <v>4</v>
      </c>
      <c r="T52" s="3"/>
      <c r="U52" s="3"/>
      <c r="V52" s="3"/>
      <c r="W52" s="3"/>
      <c r="X52" s="3"/>
    </row>
    <row r="53" spans="1:2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9"/>
      <c r="M53" s="9"/>
      <c r="N53" s="66">
        <v>5</v>
      </c>
      <c r="T53" s="3"/>
      <c r="U53" s="3"/>
      <c r="V53" s="3"/>
      <c r="W53" s="3"/>
      <c r="X53" s="3"/>
    </row>
    <row r="54" spans="1:2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9"/>
      <c r="M54" s="9"/>
      <c r="N54" s="66">
        <v>6</v>
      </c>
      <c r="T54" s="3"/>
      <c r="U54" s="3"/>
      <c r="V54" s="3"/>
      <c r="W54" s="3"/>
      <c r="X54" s="3"/>
    </row>
    <row r="55" spans="1: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9"/>
      <c r="M55" s="9"/>
      <c r="N55" s="66">
        <v>7</v>
      </c>
      <c r="T55" s="3"/>
      <c r="U55" s="3"/>
      <c r="V55" s="3"/>
      <c r="W55" s="3"/>
      <c r="X55" s="3"/>
    </row>
    <row r="56" spans="1:2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9"/>
      <c r="M56" s="9"/>
      <c r="N56" s="66">
        <v>8</v>
      </c>
      <c r="T56" s="3"/>
      <c r="U56" s="3"/>
      <c r="V56" s="3"/>
      <c r="W56" s="3"/>
      <c r="X56" s="3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9"/>
      <c r="M57" s="9"/>
      <c r="N57" s="66">
        <v>9</v>
      </c>
      <c r="T57" s="3"/>
      <c r="U57" s="3"/>
      <c r="V57" s="3"/>
      <c r="W57" s="3"/>
      <c r="X57" s="3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9"/>
      <c r="M58" s="9"/>
      <c r="N58" s="66">
        <v>10</v>
      </c>
      <c r="T58" s="3"/>
      <c r="U58" s="3"/>
      <c r="V58" s="3"/>
      <c r="W58" s="3"/>
      <c r="X58" s="3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7"/>
      <c r="M59" s="7"/>
      <c r="N59" s="66">
        <v>11</v>
      </c>
      <c r="O59" s="9"/>
      <c r="T59" s="3"/>
      <c r="U59" s="3"/>
      <c r="V59" s="3"/>
      <c r="W59" s="3"/>
      <c r="X59" s="3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9"/>
      <c r="M60" s="9"/>
      <c r="N60" s="66">
        <v>12</v>
      </c>
      <c r="T60" s="3"/>
      <c r="U60" s="3"/>
      <c r="V60" s="3"/>
      <c r="W60" s="3"/>
      <c r="X60" s="3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T61" s="3"/>
      <c r="U61" s="3"/>
      <c r="V61" s="3"/>
      <c r="W61" s="3"/>
      <c r="X61" s="3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N62" s="2" t="s">
        <v>123</v>
      </c>
      <c r="T62" s="3"/>
      <c r="U62" s="3"/>
      <c r="V62" s="3"/>
      <c r="W62" s="3"/>
      <c r="X62" s="3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N63" s="3">
        <v>2023</v>
      </c>
      <c r="O63" s="9"/>
      <c r="R63" s="3"/>
      <c r="T63" s="3"/>
      <c r="U63" s="3"/>
      <c r="V63" s="3"/>
      <c r="W63" s="3"/>
      <c r="X63" s="3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N64" s="3">
        <v>2024</v>
      </c>
      <c r="O64" s="9"/>
      <c r="R64" s="3"/>
      <c r="T64" s="3"/>
      <c r="U64" s="3"/>
      <c r="V64" s="3"/>
      <c r="W64" s="3"/>
      <c r="X64" s="3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N65" s="3">
        <v>2025</v>
      </c>
      <c r="O65" s="9"/>
      <c r="R65" s="3"/>
      <c r="T65" s="3"/>
      <c r="U65" s="3"/>
      <c r="V65" s="3"/>
      <c r="W65" s="3"/>
      <c r="X65" s="3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N66" s="3">
        <v>2026</v>
      </c>
      <c r="O66" s="9"/>
      <c r="R66" s="3"/>
      <c r="T66" s="3"/>
      <c r="U66" s="3"/>
      <c r="V66" s="3"/>
      <c r="W66" s="3"/>
      <c r="X66" s="3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N67" s="3">
        <v>2027</v>
      </c>
      <c r="O67" s="9"/>
      <c r="R67" s="3"/>
      <c r="T67" s="10"/>
      <c r="U67" s="10"/>
      <c r="V67" s="10"/>
      <c r="W67" s="10"/>
      <c r="X67" s="10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N68" s="3"/>
      <c r="O68" s="9"/>
      <c r="R68" s="3"/>
      <c r="T68" s="3"/>
      <c r="U68" s="3"/>
      <c r="V68" s="3"/>
      <c r="W68" s="3"/>
      <c r="X68" s="3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N69" s="3"/>
      <c r="O69" s="7"/>
      <c r="P69" s="3"/>
      <c r="R69" s="3"/>
      <c r="T69" s="3"/>
      <c r="U69" s="3"/>
      <c r="V69" s="3"/>
      <c r="W69" s="3"/>
      <c r="X69" s="3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N70" s="3"/>
      <c r="O70" s="7"/>
      <c r="P70" s="3"/>
      <c r="R70" s="3"/>
      <c r="T70" s="3"/>
      <c r="U70" s="3"/>
      <c r="V70" s="3"/>
      <c r="W70" s="3"/>
      <c r="X70" s="3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N71" s="3"/>
      <c r="O71" s="7"/>
      <c r="P71" s="3"/>
      <c r="R71" s="3"/>
      <c r="T71" s="3"/>
      <c r="U71" s="3"/>
      <c r="V71" s="3"/>
      <c r="W71" s="3"/>
      <c r="X71" s="3"/>
    </row>
    <row r="72" spans="1:24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N72" s="10"/>
      <c r="O72" s="14"/>
      <c r="P72" s="10"/>
      <c r="R72" s="10"/>
      <c r="T72" s="3"/>
      <c r="U72" s="3"/>
      <c r="V72" s="3"/>
      <c r="W72" s="3"/>
      <c r="X72" s="3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N73" s="3"/>
      <c r="O73" s="7"/>
      <c r="P73" s="3"/>
      <c r="R73" s="3"/>
      <c r="T73" s="3"/>
      <c r="U73" s="3"/>
      <c r="V73" s="3"/>
      <c r="W73" s="3"/>
      <c r="X73" s="3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N74" s="3"/>
      <c r="O74" s="7"/>
      <c r="P74" s="3"/>
      <c r="R74" s="3"/>
      <c r="T74" s="3"/>
      <c r="U74" s="3"/>
      <c r="V74" s="3"/>
      <c r="W74" s="3"/>
      <c r="X74" s="3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N75" s="3"/>
      <c r="O75" s="7"/>
      <c r="P75" s="3"/>
      <c r="R75" s="3"/>
      <c r="T75" s="3"/>
      <c r="U75" s="3"/>
      <c r="V75" s="3"/>
      <c r="W75" s="3"/>
      <c r="X75" s="3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N76" s="3"/>
      <c r="O76" s="7"/>
      <c r="P76" s="3"/>
      <c r="R76" s="3"/>
      <c r="T76" s="3"/>
      <c r="U76" s="3"/>
      <c r="V76" s="3"/>
      <c r="W76" s="3"/>
      <c r="X76" s="3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N77" s="3"/>
      <c r="O77" s="7"/>
      <c r="P77" s="3"/>
      <c r="R77" s="3"/>
      <c r="T77" s="3"/>
      <c r="U77" s="3"/>
      <c r="V77" s="3"/>
      <c r="W77" s="3"/>
      <c r="X77" s="3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N78" s="3"/>
      <c r="O78" s="7"/>
      <c r="P78" s="3"/>
      <c r="R78" s="3"/>
      <c r="T78" s="3"/>
      <c r="U78" s="3"/>
      <c r="V78" s="3"/>
      <c r="W78" s="3"/>
      <c r="X78" s="3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N79" s="3"/>
      <c r="O79" s="7"/>
      <c r="P79" s="3"/>
      <c r="R79" s="3"/>
      <c r="S79" s="3"/>
      <c r="T79" s="3"/>
      <c r="U79" s="3"/>
      <c r="V79" s="3"/>
      <c r="W79" s="3"/>
      <c r="X79" s="3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N80" s="3"/>
      <c r="O80" s="7"/>
      <c r="P80" s="3"/>
      <c r="R80" s="3"/>
      <c r="S80" s="3"/>
      <c r="T80" s="3"/>
      <c r="U80" s="3"/>
      <c r="V80" s="3"/>
      <c r="W80" s="3"/>
      <c r="X80" s="3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N81" s="3"/>
      <c r="O81" s="7"/>
      <c r="P81" s="3"/>
      <c r="R81" s="3"/>
      <c r="S81" s="3"/>
      <c r="T81" s="3"/>
      <c r="U81" s="3"/>
      <c r="V81" s="3"/>
      <c r="W81" s="3"/>
      <c r="X81" s="3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N82" s="3"/>
      <c r="O82" s="7"/>
      <c r="P82" s="3"/>
      <c r="R82" s="3"/>
      <c r="S82" s="3"/>
      <c r="T82" s="3"/>
      <c r="U82" s="3"/>
      <c r="V82" s="3"/>
      <c r="W82" s="3"/>
      <c r="X82" s="3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N83" s="3"/>
      <c r="O83" s="7"/>
      <c r="P83" s="3"/>
      <c r="R83" s="3"/>
      <c r="S83" s="3"/>
      <c r="T83" s="3"/>
      <c r="U83" s="3"/>
      <c r="V83" s="3"/>
      <c r="W83" s="3"/>
      <c r="X83" s="3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N84" s="3"/>
      <c r="O84" s="7"/>
      <c r="P84" s="3"/>
      <c r="R84" s="3"/>
      <c r="S84" s="3"/>
      <c r="T84" s="3"/>
      <c r="U84" s="3"/>
      <c r="V84" s="3"/>
      <c r="W84" s="3"/>
      <c r="X84" s="3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N85" s="3"/>
      <c r="O85" s="7"/>
      <c r="P85" s="3"/>
      <c r="R85" s="3"/>
      <c r="S85" s="3"/>
      <c r="T85" s="3"/>
      <c r="U85" s="3"/>
      <c r="V85" s="3"/>
      <c r="W85" s="3"/>
      <c r="X85" s="3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N86" s="3"/>
      <c r="O86" s="7"/>
      <c r="P86" s="3"/>
      <c r="R86" s="3"/>
      <c r="S86" s="3"/>
      <c r="T86" s="3"/>
      <c r="U86" s="3"/>
      <c r="V86" s="3"/>
      <c r="W86" s="3"/>
      <c r="X86" s="3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N87" s="3"/>
      <c r="O87" s="7"/>
      <c r="P87" s="3"/>
      <c r="R87" s="3"/>
      <c r="S87" s="3"/>
      <c r="T87" s="3"/>
      <c r="U87" s="3"/>
      <c r="V87" s="3"/>
      <c r="W87" s="3"/>
      <c r="X87" s="3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N88" s="3"/>
      <c r="O88" s="7"/>
      <c r="P88" s="3"/>
      <c r="R88" s="3"/>
      <c r="S88" s="3"/>
      <c r="T88" s="3"/>
      <c r="U88" s="3"/>
      <c r="V88" s="3"/>
      <c r="W88" s="3"/>
      <c r="X88" s="3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N89" s="3"/>
      <c r="O89" s="7"/>
      <c r="P89" s="3"/>
      <c r="R89" s="3"/>
      <c r="S89" s="3"/>
      <c r="T89" s="3"/>
      <c r="U89" s="3"/>
      <c r="V89" s="3"/>
      <c r="W89" s="3"/>
      <c r="X89" s="3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N90" s="3"/>
      <c r="O90" s="7"/>
      <c r="P90" s="3"/>
      <c r="R90" s="3"/>
      <c r="S90" s="3"/>
      <c r="T90" s="3"/>
      <c r="U90" s="3"/>
      <c r="V90" s="3"/>
      <c r="W90" s="3"/>
      <c r="X90" s="3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N91" s="3"/>
      <c r="O91" s="7"/>
      <c r="P91" s="3"/>
      <c r="R91" s="3"/>
      <c r="S91" s="3"/>
      <c r="T91" s="3"/>
      <c r="U91" s="3"/>
      <c r="V91" s="3"/>
      <c r="W91" s="3"/>
      <c r="X91" s="3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N92" s="3"/>
      <c r="O92" s="7"/>
      <c r="P92" s="3"/>
      <c r="R92" s="3"/>
      <c r="S92" s="3"/>
      <c r="T92" s="3"/>
      <c r="U92" s="3"/>
      <c r="V92" s="3"/>
      <c r="W92" s="3"/>
      <c r="X92" s="3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N93" s="3"/>
      <c r="O93" s="7"/>
      <c r="P93" s="3"/>
      <c r="R93" s="3"/>
      <c r="S93" s="3"/>
      <c r="T93" s="3"/>
      <c r="U93" s="3"/>
      <c r="V93" s="3"/>
      <c r="W93" s="3"/>
      <c r="X93" s="3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N94" s="3"/>
      <c r="O94" s="7"/>
      <c r="P94" s="3"/>
      <c r="R94" s="3"/>
      <c r="S94" s="3"/>
      <c r="T94" s="3"/>
      <c r="U94" s="3"/>
      <c r="V94" s="3"/>
      <c r="W94" s="3"/>
      <c r="X94" s="3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N95" s="3"/>
      <c r="O95" s="7"/>
      <c r="P95" s="3"/>
      <c r="R95" s="3"/>
      <c r="S95" s="3"/>
      <c r="T95" s="3"/>
      <c r="U95" s="3"/>
      <c r="V95" s="3"/>
      <c r="W95" s="3"/>
      <c r="X95" s="3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N96" s="3"/>
      <c r="O96" s="7"/>
      <c r="P96" s="3"/>
      <c r="R96" s="3"/>
      <c r="S96" s="3"/>
      <c r="T96" s="3"/>
      <c r="U96" s="3"/>
      <c r="V96" s="3"/>
      <c r="W96" s="3"/>
      <c r="X96" s="3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N97" s="3"/>
      <c r="O97" s="7"/>
      <c r="P97" s="3"/>
      <c r="R97" s="3"/>
      <c r="S97" s="3"/>
      <c r="T97" s="3"/>
      <c r="U97" s="3"/>
      <c r="V97" s="3"/>
      <c r="W97" s="3"/>
      <c r="X97" s="3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N98" s="3"/>
      <c r="O98" s="7"/>
      <c r="P98" s="3"/>
      <c r="R98" s="3"/>
      <c r="S98" s="3"/>
      <c r="T98" s="3"/>
      <c r="U98" s="3"/>
      <c r="V98" s="3"/>
      <c r="W98" s="3"/>
      <c r="X98" s="3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7"/>
      <c r="M99" s="7"/>
      <c r="N99" s="3"/>
      <c r="O99" s="7"/>
      <c r="P99" s="3"/>
      <c r="R99" s="3"/>
      <c r="S99" s="3"/>
      <c r="T99" s="3"/>
      <c r="U99" s="3"/>
      <c r="V99" s="3"/>
      <c r="W99" s="3"/>
      <c r="X99" s="3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7"/>
      <c r="M100" s="7"/>
      <c r="N100" s="3"/>
      <c r="O100" s="7"/>
      <c r="P100" s="3"/>
      <c r="R100" s="3"/>
      <c r="S100" s="3"/>
      <c r="T100" s="3"/>
      <c r="U100" s="3"/>
      <c r="V100" s="3"/>
      <c r="W100" s="3"/>
      <c r="X100" s="3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7"/>
      <c r="M101" s="7"/>
      <c r="N101" s="3"/>
      <c r="O101" s="7"/>
      <c r="P101" s="3"/>
      <c r="R101" s="3"/>
      <c r="S101" s="3"/>
      <c r="T101" s="3"/>
      <c r="U101" s="3"/>
      <c r="V101" s="3"/>
      <c r="W101" s="3"/>
      <c r="X101" s="3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7"/>
      <c r="M102" s="7"/>
      <c r="N102" s="3"/>
      <c r="O102" s="7"/>
      <c r="P102" s="3"/>
      <c r="R102" s="3"/>
      <c r="S102" s="3"/>
      <c r="T102" s="3"/>
      <c r="U102" s="3"/>
      <c r="V102" s="3"/>
      <c r="W102" s="3"/>
      <c r="X102" s="3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7"/>
      <c r="M103" s="7"/>
      <c r="N103" s="3"/>
      <c r="O103" s="7"/>
      <c r="P103" s="3"/>
      <c r="R103" s="3"/>
      <c r="S103" s="3"/>
      <c r="T103" s="3"/>
      <c r="U103" s="3"/>
      <c r="V103" s="3"/>
      <c r="W103" s="3"/>
      <c r="X103" s="3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7"/>
      <c r="M104" s="7"/>
      <c r="N104" s="3"/>
      <c r="O104" s="7"/>
      <c r="P104" s="3"/>
      <c r="R104" s="3"/>
      <c r="S104" s="3"/>
      <c r="T104" s="3"/>
      <c r="U104" s="3"/>
      <c r="V104" s="3"/>
      <c r="W104" s="3"/>
      <c r="X104" s="3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7"/>
      <c r="M105" s="7"/>
      <c r="N105" s="3"/>
      <c r="O105" s="7"/>
      <c r="P105" s="3"/>
      <c r="R105" s="3"/>
      <c r="S105" s="3"/>
      <c r="T105" s="3"/>
      <c r="U105" s="3"/>
      <c r="V105" s="3"/>
      <c r="W105" s="3"/>
      <c r="X105" s="3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7"/>
      <c r="M106" s="7"/>
      <c r="N106" s="3"/>
      <c r="O106" s="7"/>
      <c r="P106" s="3"/>
      <c r="R106" s="3"/>
      <c r="S106" s="3"/>
      <c r="T106" s="3"/>
      <c r="U106" s="3"/>
      <c r="V106" s="3"/>
      <c r="W106" s="3"/>
      <c r="X106" s="3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7"/>
      <c r="M107" s="7"/>
      <c r="N107" s="3"/>
      <c r="O107" s="7"/>
      <c r="P107" s="3"/>
      <c r="R107" s="3"/>
      <c r="S107" s="3"/>
      <c r="T107" s="3"/>
      <c r="U107" s="3"/>
      <c r="V107" s="3"/>
      <c r="W107" s="3"/>
      <c r="X107" s="3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7"/>
      <c r="M108" s="7"/>
      <c r="N108" s="3"/>
      <c r="O108" s="7"/>
      <c r="P108" s="3"/>
      <c r="R108" s="3"/>
      <c r="S108" s="3"/>
      <c r="T108" s="3"/>
      <c r="U108" s="3"/>
      <c r="V108" s="3"/>
      <c r="W108" s="3"/>
      <c r="X108" s="3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7"/>
      <c r="M109" s="7"/>
      <c r="N109" s="3"/>
      <c r="O109" s="7"/>
      <c r="P109" s="3"/>
      <c r="R109" s="3"/>
      <c r="S109" s="3"/>
      <c r="T109" s="3"/>
      <c r="U109" s="3"/>
      <c r="V109" s="3"/>
      <c r="W109" s="3"/>
      <c r="X109" s="3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7"/>
      <c r="M110" s="7"/>
      <c r="N110" s="3"/>
      <c r="O110" s="7"/>
      <c r="P110" s="3"/>
      <c r="R110" s="3"/>
      <c r="S110" s="3"/>
      <c r="T110" s="3"/>
      <c r="U110" s="3"/>
      <c r="V110" s="3"/>
      <c r="W110" s="3"/>
      <c r="X110" s="3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7"/>
      <c r="M111" s="7"/>
      <c r="N111" s="3"/>
      <c r="O111" s="7"/>
      <c r="P111" s="3"/>
      <c r="R111" s="3"/>
      <c r="S111" s="3"/>
      <c r="T111" s="3"/>
      <c r="U111" s="3"/>
      <c r="V111" s="3"/>
      <c r="W111" s="3"/>
      <c r="X111" s="3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7"/>
      <c r="M112" s="7"/>
      <c r="N112" s="3"/>
      <c r="O112" s="7"/>
      <c r="P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7"/>
      <c r="M113" s="7"/>
      <c r="N113" s="3"/>
      <c r="O113" s="7"/>
      <c r="P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7"/>
      <c r="M114" s="7"/>
      <c r="N114" s="3"/>
      <c r="O114" s="7"/>
      <c r="P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7"/>
      <c r="M115" s="7"/>
      <c r="N115" s="3"/>
      <c r="O115" s="7"/>
      <c r="P115" s="3"/>
      <c r="R115" s="3"/>
      <c r="S115" s="3"/>
      <c r="T115" s="3"/>
      <c r="U115" s="3"/>
      <c r="V115" s="3"/>
      <c r="W115" s="3"/>
      <c r="X115" s="3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7"/>
      <c r="M116" s="7"/>
      <c r="N116" s="3"/>
      <c r="O116" s="7"/>
      <c r="P116" s="3"/>
      <c r="R116" s="3"/>
      <c r="S116" s="3"/>
      <c r="T116" s="3"/>
      <c r="U116" s="3"/>
      <c r="V116" s="3"/>
      <c r="W116" s="3"/>
      <c r="X116" s="3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7"/>
      <c r="M117" s="7"/>
      <c r="N117" s="3"/>
      <c r="O117" s="7"/>
      <c r="P117" s="3"/>
      <c r="R117" s="3"/>
      <c r="S117" s="3"/>
      <c r="T117" s="3"/>
      <c r="U117" s="3"/>
      <c r="V117" s="3"/>
      <c r="W117" s="3"/>
      <c r="X117" s="3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7"/>
      <c r="M118" s="7"/>
      <c r="N118" s="3"/>
      <c r="O118" s="7"/>
      <c r="P118" s="3"/>
      <c r="R118" s="3"/>
      <c r="S118" s="3"/>
      <c r="T118" s="3"/>
      <c r="U118" s="3"/>
      <c r="V118" s="3"/>
      <c r="W118" s="3"/>
      <c r="X118" s="3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7"/>
      <c r="M119" s="7"/>
      <c r="N119" s="3"/>
      <c r="O119" s="7"/>
      <c r="P119" s="3"/>
      <c r="R119" s="3"/>
      <c r="S119" s="3"/>
      <c r="T119" s="3"/>
      <c r="U119" s="3"/>
      <c r="V119" s="3"/>
      <c r="W119" s="3"/>
      <c r="X119" s="3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7"/>
      <c r="M120" s="7"/>
      <c r="N120" s="3"/>
      <c r="O120" s="7"/>
      <c r="P120" s="3"/>
      <c r="R120" s="3"/>
      <c r="S120" s="3"/>
      <c r="T120" s="3"/>
      <c r="U120" s="3"/>
      <c r="V120" s="3"/>
      <c r="W120" s="3"/>
      <c r="X120" s="3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7"/>
      <c r="M121" s="7"/>
      <c r="N121" s="3"/>
      <c r="O121" s="7"/>
      <c r="P121" s="3"/>
      <c r="R121" s="3"/>
      <c r="S121" s="3"/>
      <c r="T121" s="3"/>
      <c r="U121" s="3"/>
      <c r="V121" s="3"/>
      <c r="W121" s="3"/>
      <c r="X121" s="3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7"/>
      <c r="M122" s="7"/>
      <c r="N122" s="3"/>
      <c r="O122" s="7"/>
      <c r="P122" s="3"/>
      <c r="R122" s="3"/>
      <c r="S122" s="3"/>
      <c r="T122" s="3"/>
      <c r="U122" s="3"/>
      <c r="V122" s="3"/>
      <c r="W122" s="3"/>
      <c r="X122" s="3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7"/>
      <c r="M123" s="7"/>
      <c r="N123" s="3"/>
      <c r="O123" s="7"/>
      <c r="P123" s="3"/>
      <c r="R123" s="3"/>
      <c r="S123" s="3"/>
      <c r="T123" s="3"/>
      <c r="U123" s="3"/>
      <c r="V123" s="3"/>
      <c r="W123" s="3"/>
      <c r="X123" s="3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7"/>
      <c r="M124" s="7"/>
      <c r="N124" s="3"/>
      <c r="O124" s="7"/>
      <c r="P124" s="3"/>
      <c r="R124" s="3"/>
      <c r="S124" s="3"/>
      <c r="T124" s="3"/>
      <c r="U124" s="3"/>
      <c r="V124" s="3"/>
      <c r="W124" s="3"/>
      <c r="X124" s="3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7"/>
      <c r="M125" s="7"/>
      <c r="N125" s="3"/>
      <c r="O125" s="7"/>
      <c r="P125" s="3"/>
      <c r="R125" s="3"/>
      <c r="S125" s="3"/>
      <c r="T125" s="3"/>
      <c r="U125" s="3"/>
      <c r="V125" s="3"/>
      <c r="W125" s="3"/>
      <c r="X125" s="3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7"/>
      <c r="M126" s="7"/>
      <c r="N126" s="3"/>
      <c r="O126" s="7"/>
      <c r="P126" s="3"/>
      <c r="R126" s="3"/>
      <c r="S126" s="3"/>
      <c r="T126" s="3"/>
      <c r="U126" s="3"/>
      <c r="V126" s="3"/>
      <c r="W126" s="3"/>
      <c r="X126" s="3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7"/>
      <c r="M127" s="7"/>
      <c r="N127" s="3"/>
      <c r="O127" s="7"/>
      <c r="P127" s="3"/>
      <c r="R127" s="3"/>
      <c r="S127" s="3"/>
      <c r="T127" s="3"/>
      <c r="U127" s="3"/>
      <c r="V127" s="3"/>
      <c r="W127" s="3"/>
      <c r="X127" s="3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7"/>
      <c r="M128" s="7"/>
      <c r="N128" s="3"/>
      <c r="O128" s="7"/>
      <c r="P128" s="3"/>
      <c r="R128" s="3"/>
      <c r="S128" s="3"/>
      <c r="T128" s="3"/>
      <c r="U128" s="3"/>
      <c r="V128" s="3"/>
      <c r="W128" s="3"/>
      <c r="X128" s="3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7"/>
      <c r="M129" s="7"/>
      <c r="N129" s="3"/>
      <c r="O129" s="7"/>
      <c r="P129" s="3"/>
      <c r="R129" s="3"/>
      <c r="S129" s="3"/>
      <c r="T129" s="3"/>
      <c r="U129" s="3"/>
      <c r="V129" s="3"/>
      <c r="W129" s="3"/>
      <c r="X129" s="3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7"/>
      <c r="M130" s="7"/>
      <c r="N130" s="3"/>
      <c r="O130" s="7"/>
      <c r="P130" s="3"/>
      <c r="R130" s="3"/>
      <c r="S130" s="3"/>
      <c r="T130" s="3"/>
      <c r="U130" s="3"/>
      <c r="V130" s="3"/>
      <c r="W130" s="3"/>
      <c r="X130" s="3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7"/>
      <c r="M131" s="7"/>
      <c r="N131" s="3"/>
      <c r="O131" s="7"/>
      <c r="P131" s="3"/>
      <c r="R131" s="3"/>
      <c r="S131" s="3"/>
      <c r="T131" s="3"/>
      <c r="U131" s="3"/>
      <c r="V131" s="3"/>
      <c r="W131" s="3"/>
      <c r="X131" s="3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7"/>
      <c r="M132" s="7"/>
      <c r="N132" s="3"/>
      <c r="O132" s="7"/>
      <c r="P132" s="3"/>
      <c r="R132" s="3"/>
      <c r="S132" s="3"/>
      <c r="T132" s="3"/>
      <c r="U132" s="3"/>
      <c r="V132" s="3"/>
      <c r="W132" s="3"/>
      <c r="X132" s="3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7"/>
      <c r="M133" s="7"/>
      <c r="N133" s="3"/>
      <c r="O133" s="7"/>
      <c r="P133" s="3"/>
      <c r="R133" s="3"/>
      <c r="S133" s="3"/>
      <c r="T133" s="3"/>
      <c r="U133" s="3"/>
      <c r="V133" s="3"/>
      <c r="W133" s="3"/>
      <c r="X133" s="3"/>
    </row>
    <row r="134" spans="1:2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7"/>
      <c r="M134" s="7"/>
      <c r="N134" s="3"/>
      <c r="O134" s="7"/>
      <c r="P134" s="3"/>
      <c r="R134" s="3"/>
      <c r="S134" s="3"/>
      <c r="T134" s="3"/>
      <c r="U134" s="3"/>
      <c r="V134" s="3"/>
      <c r="W134" s="3"/>
      <c r="X134" s="3"/>
    </row>
    <row r="135" spans="1:2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7"/>
      <c r="M135" s="7"/>
      <c r="N135" s="3"/>
      <c r="O135" s="7"/>
      <c r="P135" s="3"/>
      <c r="R135" s="3"/>
      <c r="S135" s="3"/>
      <c r="T135" s="3"/>
      <c r="U135" s="3"/>
      <c r="V135" s="3"/>
      <c r="W135" s="3"/>
      <c r="X135" s="3"/>
    </row>
    <row r="136" spans="1:2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7"/>
      <c r="M136" s="7"/>
      <c r="N136" s="3"/>
      <c r="O136" s="7"/>
      <c r="P136" s="3"/>
      <c r="R136" s="3"/>
      <c r="S136" s="3"/>
      <c r="T136" s="3"/>
      <c r="U136" s="3"/>
      <c r="V136" s="3"/>
      <c r="W136" s="3"/>
      <c r="X136" s="3"/>
    </row>
    <row r="137" spans="1:2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7"/>
      <c r="M137" s="7"/>
      <c r="N137" s="3"/>
      <c r="O137" s="7"/>
      <c r="P137" s="3"/>
      <c r="R137" s="3"/>
      <c r="S137" s="3"/>
      <c r="T137" s="3"/>
      <c r="U137" s="3"/>
      <c r="V137" s="3"/>
      <c r="W137" s="3"/>
      <c r="X137" s="3"/>
    </row>
    <row r="138" spans="1:2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7"/>
      <c r="M138" s="7"/>
      <c r="N138" s="3"/>
      <c r="O138" s="7"/>
      <c r="P138" s="3"/>
      <c r="R138" s="3"/>
      <c r="S138" s="3"/>
      <c r="T138" s="3"/>
      <c r="U138" s="3"/>
      <c r="V138" s="3"/>
      <c r="W138" s="3"/>
      <c r="X138" s="3"/>
    </row>
    <row r="139" spans="1:2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7"/>
      <c r="M139" s="7"/>
      <c r="N139" s="3"/>
      <c r="O139" s="7"/>
      <c r="P139" s="3"/>
      <c r="R139" s="3"/>
      <c r="S139" s="3"/>
      <c r="T139" s="3"/>
      <c r="U139" s="3"/>
      <c r="V139" s="3"/>
      <c r="W139" s="3"/>
      <c r="X139" s="3"/>
    </row>
    <row r="140" spans="1:2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7"/>
      <c r="M140" s="7"/>
      <c r="N140" s="3"/>
      <c r="O140" s="7"/>
      <c r="P140" s="3"/>
      <c r="R140" s="3"/>
      <c r="S140" s="3"/>
      <c r="T140" s="10"/>
      <c r="U140" s="10"/>
      <c r="V140" s="10"/>
      <c r="W140" s="10"/>
      <c r="X140" s="10"/>
    </row>
    <row r="141" spans="1:2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7"/>
      <c r="M141" s="7"/>
      <c r="N141" s="3"/>
      <c r="O141" s="7"/>
      <c r="P141" s="3"/>
      <c r="R141" s="3"/>
      <c r="S141" s="3"/>
      <c r="T141" s="3"/>
      <c r="U141" s="3"/>
      <c r="V141" s="3"/>
      <c r="W141" s="3"/>
      <c r="X141" s="3"/>
    </row>
    <row r="142" spans="1:2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7"/>
      <c r="M142" s="7"/>
      <c r="N142" s="3"/>
      <c r="O142" s="7"/>
      <c r="P142" s="3"/>
      <c r="R142" s="3"/>
      <c r="S142" s="3"/>
      <c r="T142" s="3"/>
      <c r="U142" s="3"/>
      <c r="V142" s="3"/>
      <c r="W142" s="3"/>
      <c r="X142" s="3"/>
    </row>
    <row r="143" spans="1:2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7"/>
      <c r="M143" s="7"/>
      <c r="N143" s="3"/>
      <c r="O143" s="7"/>
      <c r="P143" s="3"/>
      <c r="R143" s="3"/>
      <c r="S143" s="3"/>
      <c r="T143" s="3"/>
      <c r="U143" s="3"/>
      <c r="V143" s="3"/>
      <c r="W143" s="3"/>
      <c r="X143" s="3"/>
    </row>
    <row r="144" spans="1:2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7"/>
      <c r="M144" s="7"/>
      <c r="N144" s="3"/>
      <c r="O144" s="7"/>
      <c r="P144" s="3"/>
      <c r="R144" s="3"/>
      <c r="S144" s="3"/>
      <c r="T144" s="3"/>
      <c r="U144" s="3"/>
      <c r="V144" s="3"/>
      <c r="W144" s="3"/>
      <c r="X144" s="3"/>
    </row>
    <row r="145" spans="1:24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4"/>
      <c r="M145" s="14"/>
      <c r="N145" s="10"/>
      <c r="O145" s="14"/>
      <c r="P145" s="10"/>
      <c r="R145" s="10"/>
      <c r="S145" s="10"/>
      <c r="T145" s="3"/>
      <c r="U145" s="3"/>
      <c r="V145" s="3"/>
      <c r="W145" s="3"/>
      <c r="X145" s="3"/>
    </row>
    <row r="146" spans="1:2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7"/>
      <c r="M146" s="7"/>
      <c r="N146" s="3"/>
      <c r="O146" s="7"/>
      <c r="P146" s="3"/>
      <c r="R146" s="3"/>
      <c r="S146" s="3"/>
      <c r="T146" s="3"/>
      <c r="U146" s="3"/>
      <c r="V146" s="3"/>
      <c r="W146" s="3"/>
      <c r="X146" s="3"/>
    </row>
    <row r="147" spans="1:2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7"/>
      <c r="M147" s="7"/>
      <c r="N147" s="3"/>
      <c r="O147" s="7"/>
      <c r="P147" s="3"/>
      <c r="R147" s="3"/>
      <c r="S147" s="3"/>
      <c r="T147" s="3"/>
      <c r="U147" s="3"/>
      <c r="V147" s="3"/>
      <c r="W147" s="3"/>
      <c r="X147" s="3"/>
    </row>
    <row r="148" spans="1:2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7"/>
      <c r="M148" s="7"/>
      <c r="N148" s="3"/>
      <c r="O148" s="7"/>
      <c r="P148" s="3"/>
      <c r="R148" s="3"/>
      <c r="S148" s="3"/>
      <c r="T148" s="3"/>
      <c r="U148" s="3"/>
      <c r="V148" s="3"/>
      <c r="W148" s="3"/>
      <c r="X148" s="3"/>
    </row>
    <row r="149" spans="1:2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7"/>
      <c r="M149" s="7"/>
      <c r="N149" s="3"/>
      <c r="O149" s="7"/>
      <c r="P149" s="3"/>
      <c r="R149" s="3"/>
      <c r="S149" s="3"/>
      <c r="T149" s="3"/>
      <c r="U149" s="3"/>
      <c r="V149" s="3"/>
      <c r="W149" s="3"/>
      <c r="X149" s="3"/>
    </row>
    <row r="150" spans="1:2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7"/>
      <c r="M150" s="7"/>
      <c r="N150" s="3"/>
      <c r="O150" s="7"/>
      <c r="P150" s="3"/>
      <c r="R150" s="3"/>
      <c r="S150" s="3"/>
      <c r="T150" s="3"/>
      <c r="U150" s="3"/>
      <c r="V150" s="3"/>
      <c r="W150" s="3"/>
      <c r="X150" s="3"/>
    </row>
    <row r="151" spans="1:2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7"/>
      <c r="M151" s="7"/>
      <c r="N151" s="3"/>
      <c r="O151" s="7"/>
      <c r="P151" s="3"/>
      <c r="R151" s="3"/>
      <c r="S151" s="3"/>
      <c r="T151" s="3"/>
      <c r="U151" s="3"/>
      <c r="V151" s="3"/>
      <c r="W151" s="3"/>
      <c r="X151" s="3"/>
    </row>
    <row r="152" spans="1:2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7"/>
      <c r="M152" s="7"/>
      <c r="N152" s="3"/>
      <c r="O152" s="7"/>
      <c r="P152" s="3"/>
      <c r="R152" s="3"/>
      <c r="S152" s="3"/>
      <c r="T152" s="3"/>
      <c r="U152" s="3"/>
      <c r="V152" s="3"/>
      <c r="W152" s="3"/>
      <c r="X152" s="3"/>
    </row>
    <row r="153" spans="1:2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7"/>
      <c r="M153" s="7"/>
      <c r="N153" s="3"/>
      <c r="O153" s="7"/>
      <c r="P153" s="3"/>
      <c r="R153" s="3"/>
      <c r="S153" s="3"/>
      <c r="T153" s="3"/>
      <c r="U153" s="3"/>
      <c r="V153" s="3"/>
      <c r="W153" s="3"/>
      <c r="X153" s="3"/>
    </row>
    <row r="154" spans="1:2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7"/>
      <c r="M154" s="7"/>
      <c r="N154" s="3"/>
      <c r="O154" s="7"/>
      <c r="P154" s="3"/>
      <c r="R154" s="3"/>
      <c r="S154" s="3"/>
      <c r="T154" s="3"/>
      <c r="U154" s="3"/>
      <c r="V154" s="3"/>
      <c r="W154" s="3"/>
      <c r="X154" s="3"/>
    </row>
    <row r="155" spans="1:2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7"/>
      <c r="M155" s="7"/>
      <c r="N155" s="3"/>
      <c r="O155" s="7"/>
      <c r="P155" s="3"/>
      <c r="R155" s="3"/>
      <c r="S155" s="3"/>
      <c r="T155" s="3"/>
      <c r="U155" s="3"/>
      <c r="V155" s="3"/>
      <c r="W155" s="3"/>
      <c r="X155" s="3"/>
    </row>
    <row r="156" spans="1:2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7"/>
      <c r="M156" s="7"/>
      <c r="N156" s="3"/>
      <c r="O156" s="7"/>
      <c r="P156" s="3"/>
      <c r="R156" s="3"/>
      <c r="S156" s="3"/>
      <c r="T156" s="3"/>
      <c r="U156" s="3"/>
      <c r="V156" s="3"/>
      <c r="W156" s="3"/>
      <c r="X156" s="3"/>
    </row>
    <row r="157" spans="1:2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7"/>
      <c r="M157" s="7"/>
      <c r="N157" s="3"/>
      <c r="O157" s="7"/>
      <c r="P157" s="3"/>
      <c r="R157" s="3"/>
      <c r="S157" s="3"/>
      <c r="T157" s="3"/>
      <c r="U157" s="3"/>
      <c r="V157" s="3"/>
      <c r="W157" s="3"/>
      <c r="X157" s="3"/>
    </row>
    <row r="158" spans="1:2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7"/>
      <c r="M158" s="7"/>
      <c r="N158" s="3"/>
      <c r="O158" s="7"/>
      <c r="P158" s="3"/>
      <c r="R158" s="3"/>
      <c r="S158" s="3"/>
      <c r="T158" s="3"/>
      <c r="U158" s="3"/>
      <c r="V158" s="3"/>
      <c r="W158" s="3"/>
      <c r="X158" s="3"/>
    </row>
    <row r="159" spans="1:2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7"/>
      <c r="M159" s="7"/>
      <c r="N159" s="3"/>
      <c r="O159" s="7"/>
      <c r="P159" s="3"/>
      <c r="R159" s="3"/>
      <c r="S159" s="3"/>
      <c r="T159" s="3"/>
      <c r="U159" s="3"/>
      <c r="V159" s="3"/>
      <c r="W159" s="3"/>
      <c r="X159" s="3"/>
    </row>
    <row r="160" spans="1:2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7"/>
      <c r="M160" s="7"/>
      <c r="N160" s="3"/>
      <c r="O160" s="7"/>
      <c r="P160" s="3"/>
      <c r="R160" s="3"/>
      <c r="S160" s="3"/>
      <c r="T160" s="3"/>
      <c r="U160" s="3"/>
      <c r="V160" s="3"/>
      <c r="W160" s="3"/>
      <c r="X160" s="3"/>
    </row>
    <row r="161" spans="1:2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7"/>
      <c r="M161" s="7"/>
      <c r="N161" s="3"/>
      <c r="O161" s="7"/>
      <c r="P161" s="3"/>
      <c r="R161" s="3"/>
      <c r="S161" s="3"/>
      <c r="T161" s="3"/>
      <c r="U161" s="3"/>
      <c r="V161" s="3"/>
      <c r="W161" s="3"/>
      <c r="X161" s="3"/>
    </row>
    <row r="162" spans="1:2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7"/>
      <c r="M162" s="7"/>
      <c r="N162" s="3"/>
      <c r="O162" s="7"/>
      <c r="P162" s="3"/>
      <c r="R162" s="3"/>
      <c r="S162" s="3"/>
      <c r="T162" s="3"/>
      <c r="U162" s="3"/>
      <c r="V162" s="3"/>
      <c r="W162" s="3"/>
      <c r="X162" s="3"/>
    </row>
    <row r="163" spans="1:2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7"/>
      <c r="M163" s="7"/>
      <c r="N163" s="3"/>
      <c r="O163" s="7"/>
      <c r="P163" s="3"/>
      <c r="R163" s="3"/>
      <c r="S163" s="3"/>
      <c r="T163" s="3"/>
      <c r="U163" s="3"/>
      <c r="V163" s="3"/>
      <c r="W163" s="3"/>
      <c r="X163" s="3"/>
    </row>
    <row r="164" spans="1:2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7"/>
      <c r="M164" s="7"/>
      <c r="N164" s="3"/>
      <c r="O164" s="7"/>
      <c r="P164" s="3"/>
      <c r="R164" s="3"/>
      <c r="S164" s="3"/>
      <c r="T164" s="3"/>
      <c r="U164" s="3"/>
      <c r="V164" s="3"/>
      <c r="W164" s="3"/>
      <c r="X164" s="3"/>
    </row>
    <row r="165" spans="1:2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7"/>
      <c r="M165" s="7"/>
      <c r="N165" s="3"/>
      <c r="O165" s="7"/>
      <c r="P165" s="3"/>
      <c r="R165" s="3"/>
      <c r="S165" s="3"/>
      <c r="T165" s="3"/>
      <c r="U165" s="3"/>
      <c r="V165" s="3"/>
      <c r="W165" s="3"/>
      <c r="X165" s="3"/>
    </row>
    <row r="166" spans="1:2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7"/>
      <c r="M166" s="7"/>
      <c r="N166" s="3"/>
      <c r="O166" s="7"/>
      <c r="P166" s="3"/>
      <c r="R166" s="3"/>
      <c r="S166" s="3"/>
      <c r="T166" s="3"/>
      <c r="U166" s="3"/>
      <c r="V166" s="3"/>
      <c r="W166" s="3"/>
      <c r="X166" s="3"/>
    </row>
    <row r="167" spans="1:2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7"/>
      <c r="M167" s="7"/>
      <c r="N167" s="3"/>
      <c r="O167" s="7"/>
      <c r="P167" s="3"/>
      <c r="R167" s="3"/>
      <c r="S167" s="3"/>
      <c r="T167" s="3"/>
      <c r="U167" s="3"/>
      <c r="V167" s="3"/>
      <c r="W167" s="3"/>
      <c r="X167" s="3"/>
    </row>
    <row r="168" spans="1:2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7"/>
      <c r="M168" s="7"/>
      <c r="N168" s="3"/>
      <c r="O168" s="7"/>
      <c r="P168" s="3"/>
      <c r="R168" s="3"/>
      <c r="S168" s="3"/>
      <c r="T168" s="3"/>
      <c r="U168" s="3"/>
      <c r="V168" s="3"/>
      <c r="W168" s="3"/>
      <c r="X168" s="3"/>
    </row>
    <row r="169" spans="1:2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7"/>
      <c r="M169" s="7"/>
      <c r="N169" s="3"/>
      <c r="O169" s="7"/>
      <c r="P169" s="3"/>
      <c r="R169" s="3"/>
      <c r="S169" s="3"/>
      <c r="T169" s="3"/>
      <c r="U169" s="3"/>
      <c r="V169" s="3"/>
      <c r="W169" s="3"/>
      <c r="X169" s="3"/>
    </row>
    <row r="170" spans="1:2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7"/>
      <c r="M170" s="7"/>
      <c r="N170" s="3"/>
      <c r="O170" s="7"/>
      <c r="P170" s="3"/>
      <c r="R170" s="3"/>
      <c r="S170" s="3"/>
      <c r="T170" s="3"/>
      <c r="U170" s="3"/>
      <c r="V170" s="3"/>
      <c r="W170" s="3"/>
      <c r="X170" s="3"/>
    </row>
    <row r="171" spans="1:2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7"/>
      <c r="M171" s="7"/>
      <c r="N171" s="3"/>
      <c r="O171" s="7"/>
      <c r="P171" s="3"/>
      <c r="R171" s="3"/>
      <c r="S171" s="3"/>
      <c r="T171" s="3"/>
      <c r="U171" s="3"/>
      <c r="V171" s="3"/>
      <c r="W171" s="3"/>
      <c r="X171" s="3"/>
    </row>
    <row r="172" spans="1:2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7"/>
      <c r="M172" s="7"/>
      <c r="N172" s="3"/>
      <c r="O172" s="7"/>
      <c r="P172" s="3"/>
      <c r="R172" s="3"/>
      <c r="S172" s="3"/>
      <c r="T172" s="3"/>
      <c r="U172" s="3"/>
      <c r="V172" s="3"/>
      <c r="W172" s="3"/>
      <c r="X172" s="3"/>
    </row>
    <row r="173" spans="1:2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7"/>
      <c r="M173" s="7"/>
      <c r="N173" s="3"/>
      <c r="O173" s="7"/>
      <c r="P173" s="3"/>
      <c r="R173" s="3"/>
      <c r="S173" s="3"/>
      <c r="T173" s="3"/>
      <c r="U173" s="3"/>
      <c r="V173" s="3"/>
      <c r="W173" s="3"/>
      <c r="X173" s="3"/>
    </row>
    <row r="174" spans="1:2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7"/>
      <c r="M174" s="7"/>
      <c r="N174" s="3"/>
      <c r="O174" s="7"/>
      <c r="P174" s="3"/>
      <c r="R174" s="3"/>
      <c r="S174" s="3"/>
      <c r="T174" s="3"/>
      <c r="U174" s="3"/>
      <c r="V174" s="3"/>
      <c r="W174" s="3"/>
      <c r="X174" s="3"/>
    </row>
    <row r="175" spans="1:2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7"/>
      <c r="M175" s="7"/>
      <c r="N175" s="3"/>
      <c r="O175" s="7"/>
      <c r="P175" s="3"/>
      <c r="R175" s="3"/>
      <c r="S175" s="3"/>
      <c r="T175" s="3"/>
      <c r="U175" s="3"/>
      <c r="V175" s="3"/>
      <c r="W175" s="3"/>
      <c r="X175" s="3"/>
    </row>
    <row r="176" spans="1:2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7"/>
      <c r="M176" s="7"/>
      <c r="N176" s="3"/>
      <c r="O176" s="7"/>
      <c r="P176" s="3"/>
      <c r="R176" s="3"/>
      <c r="S176" s="3"/>
      <c r="T176" s="3"/>
      <c r="U176" s="3"/>
      <c r="V176" s="3"/>
      <c r="W176" s="3"/>
      <c r="X176" s="3"/>
    </row>
    <row r="177" spans="1:2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7"/>
      <c r="M177" s="7"/>
      <c r="N177" s="3"/>
      <c r="O177" s="7"/>
      <c r="P177" s="3"/>
      <c r="R177" s="3"/>
      <c r="S177" s="3"/>
      <c r="T177" s="3"/>
      <c r="U177" s="3"/>
      <c r="V177" s="3"/>
      <c r="W177" s="3"/>
      <c r="X177" s="3"/>
    </row>
    <row r="178" spans="1:2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7"/>
      <c r="M178" s="7"/>
      <c r="N178" s="3"/>
      <c r="O178" s="7"/>
      <c r="P178" s="3"/>
      <c r="R178" s="3"/>
      <c r="S178" s="3"/>
      <c r="T178" s="3"/>
      <c r="U178" s="3"/>
      <c r="V178" s="3"/>
      <c r="W178" s="3"/>
      <c r="X178" s="3"/>
    </row>
    <row r="179" spans="1:2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7"/>
      <c r="M179" s="7"/>
      <c r="N179" s="3"/>
      <c r="O179" s="7"/>
      <c r="P179" s="3"/>
      <c r="R179" s="3"/>
      <c r="S179" s="3"/>
      <c r="T179" s="3"/>
      <c r="U179" s="3"/>
      <c r="V179" s="3"/>
      <c r="W179" s="3"/>
      <c r="X179" s="3"/>
    </row>
    <row r="180" spans="1:2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7"/>
      <c r="M180" s="7"/>
      <c r="N180" s="3"/>
      <c r="O180" s="7"/>
      <c r="P180" s="3"/>
      <c r="R180" s="3"/>
      <c r="S180" s="3"/>
      <c r="T180" s="3"/>
      <c r="U180" s="3"/>
      <c r="V180" s="3"/>
      <c r="W180" s="3"/>
      <c r="X180" s="3"/>
    </row>
    <row r="181" spans="1:2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7"/>
      <c r="M181" s="7"/>
      <c r="N181" s="3"/>
      <c r="O181" s="7"/>
      <c r="P181" s="3"/>
      <c r="R181" s="3"/>
      <c r="S181" s="3"/>
      <c r="T181" s="3"/>
      <c r="U181" s="3"/>
      <c r="V181" s="3"/>
      <c r="W181" s="3"/>
      <c r="X181" s="3"/>
    </row>
    <row r="182" spans="1:2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7"/>
      <c r="M182" s="7"/>
      <c r="N182" s="3"/>
      <c r="O182" s="7"/>
      <c r="P182" s="3"/>
      <c r="R182" s="3"/>
      <c r="S182" s="3"/>
      <c r="T182" s="3"/>
      <c r="U182" s="3"/>
      <c r="V182" s="3"/>
      <c r="W182" s="3"/>
      <c r="X182" s="3"/>
    </row>
    <row r="183" spans="1:2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7"/>
      <c r="M183" s="7"/>
      <c r="N183" s="3"/>
      <c r="O183" s="7"/>
      <c r="P183" s="3"/>
      <c r="R183" s="3"/>
      <c r="S183" s="3"/>
      <c r="T183" s="3"/>
      <c r="U183" s="3"/>
      <c r="V183" s="3"/>
      <c r="W183" s="3"/>
      <c r="X183" s="3"/>
    </row>
    <row r="184" spans="1:2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7"/>
      <c r="M184" s="7"/>
      <c r="N184" s="3"/>
      <c r="O184" s="7"/>
      <c r="P184" s="3"/>
      <c r="R184" s="3"/>
      <c r="S184" s="3"/>
      <c r="T184" s="3"/>
      <c r="U184" s="3"/>
      <c r="V184" s="3"/>
      <c r="W184" s="3"/>
      <c r="X184" s="3"/>
    </row>
    <row r="185" spans="1:2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7"/>
      <c r="M185" s="7"/>
      <c r="N185" s="3"/>
      <c r="O185" s="7"/>
      <c r="P185" s="3"/>
      <c r="R185" s="3"/>
      <c r="S185" s="3"/>
      <c r="T185" s="3"/>
      <c r="U185" s="3"/>
      <c r="V185" s="3"/>
      <c r="W185" s="3"/>
      <c r="X185" s="3"/>
    </row>
    <row r="186" spans="1:2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7"/>
      <c r="M186" s="7"/>
      <c r="N186" s="3"/>
      <c r="O186" s="7"/>
      <c r="P186" s="3"/>
      <c r="R186" s="3"/>
      <c r="S186" s="3"/>
      <c r="T186" s="3"/>
      <c r="U186" s="3"/>
      <c r="V186" s="3"/>
      <c r="W186" s="3"/>
      <c r="X186" s="3"/>
    </row>
    <row r="187" spans="1:2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7"/>
      <c r="M187" s="7"/>
      <c r="N187" s="3"/>
      <c r="O187" s="7"/>
      <c r="P187" s="3"/>
      <c r="R187" s="3"/>
      <c r="S187" s="3"/>
      <c r="T187" s="3"/>
      <c r="U187" s="3"/>
      <c r="V187" s="3"/>
      <c r="W187" s="3"/>
      <c r="X187" s="3"/>
    </row>
    <row r="188" spans="1:2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7"/>
      <c r="M188" s="7"/>
      <c r="N188" s="3"/>
      <c r="O188" s="7"/>
      <c r="P188" s="3"/>
      <c r="R188" s="3"/>
      <c r="S188" s="3"/>
      <c r="T188" s="3"/>
      <c r="U188" s="3"/>
      <c r="V188" s="3"/>
      <c r="W188" s="3"/>
      <c r="X188" s="3"/>
    </row>
    <row r="189" spans="1:2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7"/>
      <c r="M189" s="7"/>
      <c r="N189" s="3"/>
      <c r="O189" s="7"/>
      <c r="P189" s="3"/>
      <c r="R189" s="3"/>
      <c r="S189" s="3"/>
      <c r="T189" s="3"/>
      <c r="U189" s="3"/>
      <c r="V189" s="3"/>
      <c r="W189" s="3"/>
      <c r="X189" s="3"/>
    </row>
    <row r="190" spans="1:2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7"/>
      <c r="M190" s="7"/>
      <c r="N190" s="3"/>
      <c r="O190" s="7"/>
      <c r="P190" s="3"/>
      <c r="R190" s="3"/>
      <c r="S190" s="3"/>
      <c r="T190" s="3"/>
      <c r="U190" s="3"/>
      <c r="V190" s="3"/>
      <c r="W190" s="3"/>
      <c r="X190" s="3"/>
    </row>
    <row r="191" spans="1:2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7"/>
      <c r="M191" s="7"/>
      <c r="N191" s="3"/>
      <c r="O191" s="7"/>
      <c r="P191" s="3"/>
      <c r="R191" s="3"/>
      <c r="S191" s="3"/>
      <c r="T191" s="3"/>
      <c r="U191" s="3"/>
      <c r="V191" s="3"/>
      <c r="W191" s="3"/>
      <c r="X191" s="3"/>
    </row>
    <row r="192" spans="1:2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7"/>
      <c r="M192" s="7"/>
      <c r="N192" s="3"/>
      <c r="O192" s="7"/>
      <c r="P192" s="3"/>
      <c r="R192" s="3"/>
      <c r="S192" s="3"/>
      <c r="T192" s="3"/>
      <c r="U192" s="3"/>
      <c r="V192" s="3"/>
      <c r="W192" s="3"/>
      <c r="X192" s="3"/>
    </row>
    <row r="193" spans="1:2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7"/>
      <c r="M193" s="7"/>
      <c r="N193" s="3"/>
      <c r="O193" s="7"/>
      <c r="P193" s="3"/>
      <c r="R193" s="3"/>
      <c r="S193" s="3"/>
      <c r="T193" s="3"/>
      <c r="U193" s="3"/>
      <c r="V193" s="3"/>
      <c r="W193" s="3"/>
      <c r="X193" s="3"/>
    </row>
    <row r="194" spans="1:2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7"/>
      <c r="M194" s="7"/>
      <c r="N194" s="3"/>
      <c r="O194" s="7"/>
      <c r="P194" s="3"/>
      <c r="R194" s="3"/>
      <c r="S194" s="3"/>
      <c r="T194" s="3"/>
      <c r="U194" s="3"/>
      <c r="V194" s="3"/>
      <c r="W194" s="3"/>
      <c r="X194" s="3"/>
    </row>
    <row r="195" spans="1:2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7"/>
      <c r="M195" s="7"/>
      <c r="N195" s="3"/>
      <c r="O195" s="7"/>
      <c r="P195" s="3"/>
      <c r="R195" s="3"/>
      <c r="S195" s="3"/>
      <c r="T195" s="3"/>
      <c r="U195" s="3"/>
      <c r="V195" s="3"/>
      <c r="W195" s="3"/>
      <c r="X195" s="3"/>
    </row>
    <row r="196" spans="1:2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7"/>
      <c r="M196" s="7"/>
      <c r="N196" s="3"/>
      <c r="O196" s="7"/>
      <c r="P196" s="3"/>
      <c r="R196" s="3"/>
      <c r="S196" s="3"/>
      <c r="T196" s="3"/>
      <c r="U196" s="3"/>
      <c r="V196" s="3"/>
      <c r="W196" s="3"/>
      <c r="X196" s="3"/>
    </row>
    <row r="197" spans="1:2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7"/>
      <c r="M197" s="7"/>
      <c r="N197" s="3"/>
      <c r="O197" s="7"/>
      <c r="P197" s="3"/>
      <c r="R197" s="3"/>
      <c r="S197" s="3"/>
      <c r="T197" s="3"/>
      <c r="U197" s="3"/>
      <c r="V197" s="3"/>
      <c r="W197" s="3"/>
      <c r="X197" s="3"/>
    </row>
    <row r="198" spans="1:2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7"/>
      <c r="M198" s="7"/>
      <c r="N198" s="3"/>
      <c r="O198" s="7"/>
      <c r="P198" s="3"/>
      <c r="R198" s="3"/>
      <c r="S198" s="3"/>
      <c r="T198" s="3"/>
      <c r="U198" s="3"/>
      <c r="V198" s="3"/>
      <c r="W198" s="3"/>
      <c r="X198" s="3"/>
    </row>
    <row r="199" spans="1:2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7"/>
      <c r="M199" s="7"/>
      <c r="N199" s="3"/>
      <c r="O199" s="7"/>
      <c r="P199" s="3"/>
      <c r="R199" s="3"/>
      <c r="S199" s="3"/>
      <c r="T199" s="3"/>
      <c r="U199" s="3"/>
      <c r="V199" s="3"/>
      <c r="W199" s="3"/>
      <c r="X199" s="3"/>
    </row>
    <row r="200" spans="1:2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7"/>
      <c r="M200" s="7"/>
      <c r="N200" s="3"/>
      <c r="O200" s="7"/>
      <c r="P200" s="3"/>
      <c r="R200" s="3"/>
      <c r="S200" s="3"/>
      <c r="T200" s="3"/>
      <c r="U200" s="3"/>
      <c r="V200" s="3"/>
      <c r="W200" s="3"/>
      <c r="X200" s="3"/>
    </row>
    <row r="201" spans="1:2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7"/>
      <c r="M201" s="7"/>
      <c r="N201" s="3"/>
      <c r="O201" s="7"/>
      <c r="P201" s="3"/>
      <c r="R201" s="3"/>
      <c r="S201" s="3"/>
      <c r="T201" s="3"/>
      <c r="U201" s="3"/>
      <c r="V201" s="3"/>
      <c r="W201" s="3"/>
      <c r="X201" s="3"/>
    </row>
    <row r="202" spans="1:2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7"/>
      <c r="M202" s="7"/>
      <c r="N202" s="3"/>
      <c r="O202" s="7"/>
      <c r="P202" s="3"/>
      <c r="R202" s="3"/>
      <c r="S202" s="3"/>
      <c r="T202" s="3"/>
      <c r="U202" s="3"/>
      <c r="V202" s="3"/>
      <c r="W202" s="3"/>
      <c r="X202" s="3"/>
    </row>
    <row r="203" spans="1:2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7"/>
      <c r="M203" s="7"/>
      <c r="N203" s="3"/>
      <c r="O203" s="7"/>
      <c r="P203" s="3"/>
      <c r="R203" s="3"/>
      <c r="S203" s="3"/>
      <c r="T203" s="3"/>
      <c r="U203" s="3"/>
      <c r="V203" s="3"/>
      <c r="W203" s="3"/>
      <c r="X203" s="3"/>
    </row>
    <row r="204" spans="1:2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7"/>
      <c r="M204" s="7"/>
      <c r="N204" s="3"/>
      <c r="O204" s="7"/>
      <c r="P204" s="3"/>
      <c r="R204" s="3"/>
      <c r="S204" s="3"/>
      <c r="T204" s="3"/>
      <c r="U204" s="3"/>
      <c r="V204" s="3"/>
      <c r="W204" s="3"/>
      <c r="X204" s="3"/>
    </row>
    <row r="205" spans="1:2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7"/>
      <c r="M205" s="7"/>
      <c r="N205" s="3"/>
      <c r="O205" s="7"/>
      <c r="P205" s="3"/>
      <c r="R205" s="3"/>
      <c r="S205" s="3"/>
      <c r="T205" s="3"/>
      <c r="U205" s="3"/>
      <c r="V205" s="3"/>
      <c r="W205" s="3"/>
      <c r="X205" s="3"/>
    </row>
    <row r="206" spans="1:2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7"/>
      <c r="M206" s="7"/>
      <c r="N206" s="3"/>
      <c r="O206" s="7"/>
      <c r="P206" s="3"/>
      <c r="R206" s="3"/>
      <c r="S206" s="3"/>
      <c r="T206" s="3"/>
      <c r="U206" s="3"/>
      <c r="V206" s="3"/>
      <c r="W206" s="3"/>
      <c r="X206" s="3"/>
    </row>
    <row r="207" spans="1:2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7"/>
      <c r="M207" s="7"/>
      <c r="N207" s="3"/>
      <c r="O207" s="7"/>
      <c r="P207" s="3"/>
      <c r="R207" s="3"/>
      <c r="S207" s="3"/>
      <c r="T207" s="3"/>
      <c r="U207" s="3"/>
      <c r="V207" s="3"/>
      <c r="W207" s="3"/>
      <c r="X207" s="3"/>
    </row>
    <row r="208" spans="1:2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7"/>
      <c r="M208" s="7"/>
      <c r="N208" s="3"/>
      <c r="O208" s="7"/>
      <c r="P208" s="3"/>
      <c r="R208" s="3"/>
      <c r="S208" s="3"/>
      <c r="T208" s="3"/>
      <c r="U208" s="3"/>
      <c r="V208" s="3"/>
      <c r="W208" s="3"/>
      <c r="X208" s="3"/>
    </row>
    <row r="209" spans="1:2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7"/>
      <c r="M209" s="7"/>
      <c r="N209" s="3"/>
      <c r="O209" s="7"/>
      <c r="P209" s="3"/>
      <c r="R209" s="3"/>
      <c r="S209" s="3"/>
      <c r="T209" s="3"/>
      <c r="U209" s="3"/>
      <c r="V209" s="3"/>
      <c r="W209" s="3"/>
      <c r="X209" s="3"/>
    </row>
    <row r="210" spans="1:2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7"/>
      <c r="M210" s="7"/>
      <c r="N210" s="3"/>
      <c r="O210" s="7"/>
      <c r="P210" s="3"/>
      <c r="R210" s="3"/>
      <c r="S210" s="3"/>
      <c r="T210" s="3"/>
      <c r="U210" s="3"/>
      <c r="V210" s="3"/>
      <c r="W210" s="3"/>
      <c r="X210" s="3"/>
    </row>
    <row r="211" spans="1:2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7"/>
      <c r="M211" s="7"/>
      <c r="N211" s="3"/>
      <c r="O211" s="7"/>
      <c r="P211" s="3"/>
      <c r="R211" s="3"/>
      <c r="S211" s="3"/>
      <c r="T211" s="3"/>
      <c r="U211" s="3"/>
      <c r="V211" s="3"/>
      <c r="W211" s="3"/>
      <c r="X211" s="3"/>
    </row>
    <row r="212" spans="1:2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7"/>
      <c r="M212" s="7"/>
      <c r="N212" s="3"/>
      <c r="O212" s="7"/>
      <c r="P212" s="3"/>
      <c r="R212" s="3"/>
      <c r="S212" s="3"/>
      <c r="T212" s="3"/>
      <c r="U212" s="3"/>
      <c r="V212" s="3"/>
      <c r="W212" s="3"/>
      <c r="X212" s="3"/>
    </row>
    <row r="213" spans="1:2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7"/>
      <c r="M213" s="7"/>
      <c r="N213" s="3"/>
      <c r="O213" s="7"/>
      <c r="P213" s="3"/>
      <c r="R213" s="3"/>
      <c r="S213" s="3"/>
      <c r="T213" s="3"/>
      <c r="U213" s="3"/>
      <c r="V213" s="3"/>
      <c r="W213" s="3"/>
      <c r="X213" s="3"/>
    </row>
    <row r="214" spans="1:2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7"/>
      <c r="M214" s="7"/>
      <c r="N214" s="3"/>
      <c r="O214" s="7"/>
      <c r="P214" s="3"/>
      <c r="R214" s="3"/>
      <c r="S214" s="3"/>
      <c r="T214" s="3"/>
      <c r="U214" s="3"/>
      <c r="V214" s="3"/>
      <c r="W214" s="3"/>
      <c r="X214" s="3"/>
    </row>
    <row r="215" spans="1:2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7"/>
      <c r="M215" s="7"/>
      <c r="N215" s="3"/>
      <c r="O215" s="7"/>
      <c r="P215" s="3"/>
      <c r="R215" s="3"/>
      <c r="S215" s="3"/>
      <c r="T215" s="3"/>
      <c r="U215" s="3"/>
      <c r="V215" s="3"/>
      <c r="W215" s="3"/>
      <c r="X215" s="3"/>
    </row>
    <row r="216" spans="1:2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7"/>
      <c r="M216" s="7"/>
      <c r="N216" s="3"/>
      <c r="O216" s="7"/>
      <c r="P216" s="3"/>
      <c r="R216" s="3"/>
      <c r="S216" s="3"/>
      <c r="T216" s="3"/>
      <c r="U216" s="3"/>
      <c r="V216" s="3"/>
      <c r="W216" s="3"/>
      <c r="X216" s="3"/>
    </row>
    <row r="217" spans="1:2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7"/>
      <c r="M217" s="7"/>
      <c r="N217" s="3"/>
      <c r="O217" s="7"/>
      <c r="P217" s="3"/>
      <c r="R217" s="3"/>
      <c r="S217" s="3"/>
      <c r="T217" s="3"/>
      <c r="U217" s="3"/>
      <c r="V217" s="3"/>
      <c r="W217" s="3"/>
      <c r="X217" s="3"/>
    </row>
    <row r="218" spans="1:2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7"/>
      <c r="M218" s="7"/>
      <c r="N218" s="3"/>
      <c r="O218" s="7"/>
      <c r="P218" s="3"/>
      <c r="R218" s="3"/>
      <c r="S218" s="3"/>
      <c r="T218" s="3"/>
      <c r="U218" s="3"/>
      <c r="V218" s="3"/>
      <c r="W218" s="3"/>
      <c r="X218" s="3"/>
    </row>
    <row r="219" spans="1:2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7"/>
      <c r="M219" s="7"/>
      <c r="N219" s="3"/>
      <c r="O219" s="7"/>
      <c r="P219" s="3"/>
      <c r="R219" s="3"/>
      <c r="S219" s="3"/>
      <c r="T219" s="3"/>
      <c r="U219" s="3"/>
      <c r="V219" s="3"/>
      <c r="W219" s="3"/>
      <c r="X219" s="3"/>
    </row>
    <row r="220" spans="1:2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7"/>
      <c r="M220" s="7"/>
      <c r="N220" s="3"/>
      <c r="O220" s="7"/>
      <c r="P220" s="3"/>
      <c r="R220" s="3"/>
      <c r="S220" s="3"/>
      <c r="T220" s="3"/>
      <c r="U220" s="3"/>
      <c r="V220" s="3"/>
      <c r="W220" s="3"/>
      <c r="X220" s="3"/>
    </row>
    <row r="221" spans="1:2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7"/>
      <c r="M221" s="7"/>
      <c r="N221" s="3"/>
      <c r="O221" s="7"/>
      <c r="P221" s="3"/>
      <c r="R221" s="3"/>
      <c r="S221" s="3"/>
      <c r="T221" s="3"/>
      <c r="U221" s="3"/>
      <c r="V221" s="3"/>
      <c r="W221" s="3"/>
      <c r="X221" s="3"/>
    </row>
    <row r="222" spans="1:2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7"/>
      <c r="M222" s="7"/>
      <c r="N222" s="3"/>
      <c r="O222" s="7"/>
      <c r="P222" s="3"/>
      <c r="R222" s="3"/>
      <c r="S222" s="3"/>
      <c r="T222" s="3"/>
      <c r="U222" s="3"/>
      <c r="V222" s="3"/>
      <c r="W222" s="3"/>
      <c r="X222" s="3"/>
    </row>
    <row r="223" spans="1:2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7"/>
      <c r="M223" s="7"/>
      <c r="N223" s="3"/>
      <c r="O223" s="7"/>
      <c r="P223" s="3"/>
      <c r="R223" s="3"/>
      <c r="S223" s="3"/>
      <c r="T223" s="3"/>
      <c r="U223" s="3"/>
      <c r="V223" s="3"/>
      <c r="W223" s="3"/>
      <c r="X223" s="3"/>
    </row>
    <row r="224" spans="1:2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7"/>
      <c r="M224" s="7"/>
      <c r="N224" s="3"/>
      <c r="O224" s="7"/>
      <c r="P224" s="3"/>
      <c r="R224" s="3"/>
      <c r="S224" s="3"/>
      <c r="T224" s="3"/>
      <c r="U224" s="3"/>
      <c r="V224" s="3"/>
      <c r="W224" s="3"/>
      <c r="X224" s="3"/>
    </row>
    <row r="225" spans="1:2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7"/>
      <c r="M225" s="7"/>
      <c r="N225" s="3"/>
      <c r="O225" s="7"/>
      <c r="P225" s="3"/>
      <c r="R225" s="3"/>
      <c r="S225" s="3"/>
      <c r="T225" s="3"/>
      <c r="U225" s="3"/>
      <c r="V225" s="3"/>
      <c r="W225" s="3"/>
      <c r="X225" s="3"/>
    </row>
    <row r="226" spans="1:2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7"/>
      <c r="M226" s="7"/>
      <c r="N226" s="3"/>
      <c r="O226" s="7"/>
      <c r="P226" s="3"/>
      <c r="R226" s="3"/>
      <c r="S226" s="3"/>
      <c r="T226" s="3"/>
      <c r="U226" s="3"/>
      <c r="V226" s="3"/>
      <c r="W226" s="3"/>
      <c r="X226" s="3"/>
    </row>
    <row r="227" spans="1:2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7"/>
      <c r="M227" s="7"/>
      <c r="N227" s="3"/>
      <c r="O227" s="7"/>
      <c r="P227" s="3"/>
      <c r="R227" s="3"/>
      <c r="S227" s="3"/>
      <c r="T227" s="3"/>
      <c r="U227" s="3"/>
      <c r="V227" s="3"/>
      <c r="W227" s="3"/>
      <c r="X227" s="3"/>
    </row>
    <row r="228" spans="1:2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7"/>
      <c r="M228" s="7"/>
      <c r="N228" s="3"/>
      <c r="O228" s="7"/>
      <c r="P228" s="3"/>
      <c r="R228" s="3"/>
      <c r="S228" s="3"/>
      <c r="T228" s="3"/>
      <c r="U228" s="3"/>
      <c r="V228" s="3"/>
      <c r="W228" s="3"/>
      <c r="X228" s="3"/>
    </row>
    <row r="229" spans="1:2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7"/>
      <c r="M229" s="7"/>
      <c r="N229" s="3"/>
      <c r="O229" s="7"/>
      <c r="P229" s="3"/>
      <c r="R229" s="3"/>
      <c r="S229" s="3"/>
      <c r="T229" s="3"/>
      <c r="U229" s="3"/>
      <c r="V229" s="3"/>
      <c r="W229" s="3"/>
      <c r="X229" s="3"/>
    </row>
    <row r="230" spans="1:24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7"/>
      <c r="M230" s="7"/>
      <c r="N230" s="3"/>
      <c r="O230" s="7"/>
      <c r="P230" s="3"/>
      <c r="R230" s="3"/>
      <c r="S230" s="3"/>
      <c r="T230" s="3"/>
      <c r="U230" s="3"/>
      <c r="V230" s="3"/>
      <c r="W230" s="3"/>
      <c r="X230" s="3"/>
    </row>
    <row r="231" spans="1:2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7"/>
      <c r="M231" s="7"/>
      <c r="N231" s="3"/>
      <c r="O231" s="7"/>
      <c r="P231" s="3"/>
      <c r="R231" s="3"/>
      <c r="S231" s="3"/>
      <c r="T231" s="3"/>
      <c r="U231" s="3"/>
      <c r="V231" s="3"/>
      <c r="W231" s="3"/>
      <c r="X231" s="3"/>
    </row>
    <row r="232" spans="1:2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7"/>
      <c r="M232" s="7"/>
      <c r="N232" s="3"/>
      <c r="O232" s="7"/>
      <c r="P232" s="3"/>
      <c r="R232" s="3"/>
      <c r="S232" s="3"/>
      <c r="T232" s="3"/>
      <c r="U232" s="3"/>
      <c r="V232" s="3"/>
      <c r="W232" s="3"/>
      <c r="X232" s="3"/>
    </row>
    <row r="233" spans="1:2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7"/>
      <c r="M233" s="7"/>
      <c r="N233" s="3"/>
      <c r="O233" s="7"/>
      <c r="P233" s="3"/>
      <c r="R233" s="3"/>
      <c r="S233" s="3"/>
      <c r="T233" s="3"/>
      <c r="U233" s="3"/>
      <c r="V233" s="3"/>
      <c r="W233" s="3"/>
      <c r="X233" s="3"/>
    </row>
    <row r="234" spans="1:2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7"/>
      <c r="M234" s="7"/>
      <c r="N234" s="3"/>
      <c r="O234" s="7"/>
      <c r="P234" s="3"/>
      <c r="R234" s="3"/>
      <c r="S234" s="3"/>
      <c r="T234" s="3"/>
      <c r="U234" s="3"/>
      <c r="V234" s="3"/>
      <c r="W234" s="3"/>
      <c r="X234" s="3"/>
    </row>
    <row r="235" spans="1:2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7"/>
      <c r="M235" s="7"/>
      <c r="N235" s="3"/>
      <c r="O235" s="7"/>
      <c r="P235" s="3"/>
      <c r="R235" s="3"/>
      <c r="S235" s="3"/>
      <c r="T235" s="3"/>
      <c r="U235" s="3"/>
      <c r="V235" s="3"/>
      <c r="W235" s="3"/>
      <c r="X235" s="3"/>
    </row>
    <row r="236" spans="1:2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7"/>
      <c r="M236" s="7"/>
      <c r="N236" s="3"/>
      <c r="O236" s="7"/>
      <c r="P236" s="3"/>
      <c r="R236" s="3"/>
      <c r="S236" s="3"/>
      <c r="T236" s="3"/>
      <c r="U236" s="3"/>
      <c r="V236" s="3"/>
      <c r="W236" s="3"/>
      <c r="X236" s="3"/>
    </row>
    <row r="237" spans="1:2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7"/>
      <c r="M237" s="7"/>
      <c r="N237" s="3"/>
      <c r="O237" s="7"/>
      <c r="P237" s="3"/>
      <c r="R237" s="3"/>
      <c r="S237" s="3"/>
      <c r="T237" s="3"/>
      <c r="U237" s="3"/>
      <c r="V237" s="3"/>
      <c r="W237" s="3"/>
      <c r="X237" s="3"/>
    </row>
    <row r="238" spans="1:2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7"/>
      <c r="M238" s="7"/>
      <c r="N238" s="3"/>
      <c r="O238" s="7"/>
      <c r="P238" s="3"/>
      <c r="R238" s="3"/>
      <c r="S238" s="3"/>
      <c r="T238" s="3"/>
      <c r="U238" s="3"/>
      <c r="V238" s="3"/>
      <c r="W238" s="3"/>
      <c r="X238" s="3"/>
    </row>
    <row r="239" spans="1:2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7"/>
      <c r="M239" s="7"/>
      <c r="N239" s="3"/>
      <c r="O239" s="7"/>
      <c r="P239" s="3"/>
      <c r="R239" s="3"/>
      <c r="S239" s="3"/>
      <c r="T239" s="3"/>
      <c r="U239" s="3"/>
      <c r="V239" s="3"/>
      <c r="W239" s="3"/>
      <c r="X239" s="3"/>
    </row>
    <row r="240" spans="1:2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7"/>
      <c r="M240" s="7"/>
      <c r="N240" s="3"/>
      <c r="O240" s="7"/>
      <c r="P240" s="3"/>
      <c r="R240" s="3"/>
      <c r="S240" s="3"/>
      <c r="T240" s="3"/>
      <c r="U240" s="3"/>
      <c r="V240" s="3"/>
      <c r="W240" s="3"/>
      <c r="X240" s="3"/>
    </row>
    <row r="241" spans="1:2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7"/>
      <c r="M241" s="7"/>
      <c r="N241" s="3"/>
      <c r="O241" s="7"/>
      <c r="P241" s="3"/>
      <c r="R241" s="3"/>
      <c r="S241" s="3"/>
      <c r="T241" s="3"/>
      <c r="U241" s="3"/>
      <c r="V241" s="3"/>
      <c r="W241" s="3"/>
      <c r="X241" s="3"/>
    </row>
    <row r="242" spans="1:2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7"/>
      <c r="M242" s="7"/>
      <c r="N242" s="3"/>
      <c r="O242" s="7"/>
      <c r="P242" s="3"/>
      <c r="R242" s="3"/>
      <c r="S242" s="3"/>
      <c r="T242" s="3"/>
      <c r="U242" s="3"/>
      <c r="V242" s="3"/>
      <c r="W242" s="3"/>
      <c r="X242" s="3"/>
    </row>
    <row r="243" spans="1:2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7"/>
      <c r="M243" s="7"/>
      <c r="N243" s="3"/>
      <c r="O243" s="7"/>
      <c r="P243" s="3"/>
      <c r="R243" s="3"/>
      <c r="S243" s="3"/>
      <c r="T243" s="3"/>
      <c r="U243" s="3"/>
      <c r="V243" s="3"/>
      <c r="W243" s="3"/>
      <c r="X243" s="3"/>
    </row>
    <row r="244" spans="1:2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7"/>
      <c r="M244" s="7"/>
      <c r="N244" s="3"/>
      <c r="O244" s="7"/>
      <c r="P244" s="3"/>
      <c r="R244" s="3"/>
      <c r="S244" s="3"/>
      <c r="T244" s="3"/>
      <c r="U244" s="3"/>
      <c r="V244" s="3"/>
      <c r="W244" s="3"/>
      <c r="X244" s="3"/>
    </row>
    <row r="245" spans="1:2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7"/>
      <c r="M245" s="7"/>
      <c r="N245" s="3"/>
      <c r="O245" s="7"/>
      <c r="P245" s="3"/>
      <c r="R245" s="3"/>
      <c r="S245" s="3"/>
      <c r="T245" s="3"/>
      <c r="U245" s="3"/>
      <c r="V245" s="3"/>
      <c r="W245" s="3"/>
      <c r="X245" s="3"/>
    </row>
    <row r="246" spans="1:2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7"/>
      <c r="M246" s="7"/>
      <c r="N246" s="3"/>
      <c r="O246" s="7"/>
      <c r="P246" s="3"/>
      <c r="R246" s="3"/>
      <c r="S246" s="3"/>
      <c r="T246" s="3"/>
      <c r="U246" s="3"/>
      <c r="V246" s="3"/>
      <c r="W246" s="3"/>
      <c r="X246" s="3"/>
    </row>
    <row r="247" spans="1:2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7"/>
      <c r="M247" s="7"/>
      <c r="N247" s="3"/>
      <c r="O247" s="7"/>
      <c r="P247" s="3"/>
      <c r="R247" s="3"/>
      <c r="S247" s="3"/>
      <c r="T247" s="3"/>
      <c r="U247" s="3"/>
      <c r="V247" s="3"/>
      <c r="W247" s="3"/>
      <c r="X247" s="3"/>
    </row>
    <row r="248" spans="1:2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7"/>
      <c r="M248" s="7"/>
      <c r="N248" s="3"/>
      <c r="O248" s="7"/>
      <c r="P248" s="3"/>
      <c r="R248" s="3"/>
      <c r="S248" s="3"/>
      <c r="T248" s="3"/>
      <c r="U248" s="3"/>
      <c r="V248" s="3"/>
      <c r="W248" s="3"/>
      <c r="X248" s="3"/>
    </row>
    <row r="249" spans="1:24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7"/>
      <c r="M249" s="7"/>
      <c r="N249" s="3"/>
      <c r="O249" s="7"/>
      <c r="P249" s="3"/>
      <c r="R249" s="3"/>
      <c r="S249" s="3"/>
      <c r="T249" s="3"/>
      <c r="U249" s="3"/>
      <c r="V249" s="3"/>
      <c r="W249" s="3"/>
      <c r="X249" s="3"/>
    </row>
    <row r="250" spans="1:2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7"/>
      <c r="M250" s="7"/>
      <c r="N250" s="3"/>
      <c r="O250" s="7"/>
      <c r="P250" s="3"/>
      <c r="R250" s="3"/>
      <c r="S250" s="3"/>
      <c r="T250" s="3"/>
      <c r="U250" s="3"/>
      <c r="V250" s="3"/>
      <c r="W250" s="3"/>
      <c r="X250" s="3"/>
    </row>
    <row r="251" spans="1:2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7"/>
      <c r="M251" s="7"/>
      <c r="N251" s="3"/>
      <c r="O251" s="7"/>
      <c r="P251" s="3"/>
      <c r="R251" s="3"/>
      <c r="S251" s="3"/>
      <c r="T251" s="3"/>
      <c r="U251" s="3"/>
      <c r="V251" s="3"/>
      <c r="W251" s="3"/>
      <c r="X251" s="3"/>
    </row>
    <row r="252" spans="1:2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7"/>
      <c r="M252" s="7"/>
      <c r="N252" s="3"/>
      <c r="O252" s="7"/>
      <c r="P252" s="3"/>
      <c r="R252" s="3"/>
      <c r="S252" s="3"/>
      <c r="T252" s="3"/>
      <c r="U252" s="3"/>
      <c r="V252" s="3"/>
      <c r="W252" s="3"/>
      <c r="X252" s="3"/>
    </row>
    <row r="253" spans="1:2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7"/>
      <c r="M253" s="7"/>
      <c r="N253" s="3"/>
      <c r="O253" s="7"/>
      <c r="P253" s="3"/>
      <c r="R253" s="3"/>
      <c r="S253" s="3"/>
      <c r="T253" s="3"/>
      <c r="U253" s="3"/>
      <c r="V253" s="3"/>
      <c r="W253" s="3"/>
      <c r="X253" s="3"/>
    </row>
    <row r="254" spans="1:24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7"/>
      <c r="M254" s="7"/>
      <c r="N254" s="3"/>
      <c r="O254" s="7"/>
      <c r="P254" s="3"/>
      <c r="R254" s="3"/>
      <c r="S254" s="3"/>
      <c r="T254" s="3"/>
      <c r="U254" s="3"/>
      <c r="V254" s="3"/>
      <c r="W254" s="3"/>
      <c r="X254" s="3"/>
    </row>
    <row r="255" spans="1:24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7"/>
      <c r="M255" s="7"/>
      <c r="N255" s="3"/>
      <c r="O255" s="7"/>
      <c r="P255" s="3"/>
      <c r="R255" s="3"/>
      <c r="S255" s="3"/>
      <c r="T255" s="3"/>
      <c r="U255" s="3"/>
      <c r="V255" s="3"/>
      <c r="W255" s="3"/>
      <c r="X255" s="3"/>
    </row>
    <row r="256" spans="1:24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7"/>
      <c r="M256" s="7"/>
      <c r="N256" s="3"/>
      <c r="O256" s="7"/>
      <c r="P256" s="3"/>
      <c r="R256" s="3"/>
      <c r="S256" s="3"/>
      <c r="T256" s="3"/>
      <c r="U256" s="3"/>
      <c r="V256" s="3"/>
      <c r="W256" s="3"/>
      <c r="X256" s="3"/>
    </row>
    <row r="257" spans="1:24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7"/>
      <c r="M257" s="7"/>
      <c r="N257" s="3"/>
      <c r="O257" s="7"/>
      <c r="P257" s="3"/>
      <c r="R257" s="3"/>
      <c r="S257" s="3"/>
      <c r="T257" s="3"/>
      <c r="U257" s="3"/>
      <c r="V257" s="3"/>
      <c r="W257" s="3"/>
      <c r="X257" s="3"/>
    </row>
    <row r="258" spans="1:24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7"/>
      <c r="M258" s="7"/>
      <c r="N258" s="3"/>
      <c r="O258" s="7"/>
      <c r="P258" s="3"/>
      <c r="R258" s="3"/>
      <c r="S258" s="3"/>
      <c r="T258" s="3"/>
      <c r="U258" s="3"/>
      <c r="V258" s="3"/>
      <c r="W258" s="3"/>
      <c r="X258" s="3"/>
    </row>
    <row r="259" spans="1:24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7"/>
      <c r="M259" s="7"/>
      <c r="N259" s="3"/>
      <c r="O259" s="7"/>
      <c r="P259" s="3"/>
      <c r="R259" s="3"/>
      <c r="S259" s="3"/>
      <c r="T259" s="3"/>
      <c r="U259" s="3"/>
      <c r="V259" s="3"/>
      <c r="W259" s="3"/>
      <c r="X259" s="3"/>
    </row>
    <row r="260" spans="1:24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7"/>
      <c r="M260" s="7"/>
      <c r="N260" s="3"/>
      <c r="O260" s="7"/>
      <c r="P260" s="3"/>
      <c r="R260" s="3"/>
      <c r="S260" s="3"/>
      <c r="T260" s="3"/>
      <c r="U260" s="3"/>
      <c r="V260" s="3"/>
      <c r="W260" s="3"/>
      <c r="X260" s="3"/>
    </row>
    <row r="261" spans="1:24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7"/>
      <c r="M261" s="7"/>
      <c r="N261" s="3"/>
      <c r="O261" s="7"/>
      <c r="P261" s="3"/>
      <c r="R261" s="3"/>
      <c r="S261" s="3"/>
      <c r="T261" s="3"/>
      <c r="U261" s="3"/>
      <c r="V261" s="3"/>
      <c r="W261" s="3"/>
      <c r="X261" s="3"/>
    </row>
    <row r="262" spans="1:24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7"/>
      <c r="M262" s="7"/>
      <c r="N262" s="3"/>
      <c r="O262" s="7"/>
      <c r="P262" s="3"/>
      <c r="R262" s="3"/>
      <c r="S262" s="3"/>
      <c r="T262" s="3"/>
      <c r="U262" s="3"/>
      <c r="V262" s="3"/>
      <c r="W262" s="3"/>
      <c r="X262" s="3"/>
    </row>
    <row r="263" spans="1:24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7"/>
      <c r="M263" s="7"/>
      <c r="N263" s="3"/>
      <c r="O263" s="7"/>
      <c r="P263" s="3"/>
      <c r="R263" s="3"/>
      <c r="S263" s="3"/>
      <c r="T263" s="3"/>
      <c r="U263" s="3"/>
      <c r="V263" s="3"/>
      <c r="W263" s="3"/>
      <c r="X263" s="3"/>
    </row>
    <row r="264" spans="1:24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7"/>
      <c r="M264" s="7"/>
      <c r="N264" s="3"/>
      <c r="O264" s="7"/>
      <c r="P264" s="3"/>
      <c r="R264" s="3"/>
      <c r="S264" s="3"/>
      <c r="T264" s="3"/>
      <c r="U264" s="3"/>
      <c r="V264" s="3"/>
      <c r="W264" s="3"/>
      <c r="X264" s="3"/>
    </row>
    <row r="265" spans="1:24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7"/>
      <c r="M265" s="7"/>
      <c r="N265" s="3"/>
      <c r="O265" s="7"/>
      <c r="P265" s="3"/>
      <c r="R265" s="3"/>
      <c r="S265" s="3"/>
      <c r="T265" s="3"/>
      <c r="U265" s="3"/>
      <c r="V265" s="3"/>
      <c r="W265" s="3"/>
      <c r="X265" s="3"/>
    </row>
    <row r="266" spans="1:24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7"/>
      <c r="M266" s="7"/>
      <c r="N266" s="3"/>
      <c r="O266" s="7"/>
      <c r="P266" s="3"/>
      <c r="R266" s="3"/>
      <c r="S266" s="3"/>
      <c r="T266" s="3"/>
      <c r="U266" s="3"/>
      <c r="V266" s="3"/>
      <c r="W266" s="3"/>
      <c r="X266" s="3"/>
    </row>
    <row r="267" spans="1:24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7"/>
      <c r="M267" s="7"/>
      <c r="N267" s="3"/>
      <c r="O267" s="7"/>
      <c r="P267" s="3"/>
      <c r="R267" s="3"/>
      <c r="S267" s="3"/>
      <c r="T267" s="3"/>
      <c r="U267" s="3"/>
      <c r="V267" s="3"/>
      <c r="W267" s="3"/>
      <c r="X267" s="3"/>
    </row>
    <row r="268" spans="1:24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7"/>
      <c r="M268" s="7"/>
      <c r="N268" s="3"/>
      <c r="O268" s="7"/>
      <c r="P268" s="3"/>
      <c r="R268" s="3"/>
      <c r="S268" s="3"/>
      <c r="T268" s="3"/>
      <c r="U268" s="3"/>
      <c r="V268" s="3"/>
      <c r="W268" s="3"/>
      <c r="X268" s="3"/>
    </row>
    <row r="269" spans="1:24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7"/>
      <c r="M269" s="7"/>
      <c r="N269" s="3"/>
      <c r="O269" s="7"/>
      <c r="P269" s="3"/>
      <c r="R269" s="3"/>
      <c r="S269" s="3"/>
      <c r="T269" s="3"/>
      <c r="U269" s="3"/>
      <c r="V269" s="3"/>
      <c r="W269" s="3"/>
      <c r="X269" s="3"/>
    </row>
    <row r="270" spans="1:24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7"/>
      <c r="M270" s="7"/>
      <c r="N270" s="3"/>
      <c r="O270" s="7"/>
      <c r="P270" s="3"/>
      <c r="R270" s="3"/>
      <c r="S270" s="3"/>
      <c r="T270" s="3"/>
      <c r="U270" s="3"/>
      <c r="V270" s="3"/>
      <c r="W270" s="3"/>
      <c r="X270" s="3"/>
    </row>
    <row r="271" spans="1:24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7"/>
      <c r="M271" s="7"/>
      <c r="N271" s="3"/>
      <c r="O271" s="7"/>
      <c r="P271" s="3"/>
      <c r="R271" s="3"/>
      <c r="S271" s="3"/>
      <c r="T271" s="3"/>
      <c r="U271" s="3"/>
      <c r="V271" s="3"/>
      <c r="W271" s="3"/>
      <c r="X271" s="3"/>
    </row>
    <row r="272" spans="1:24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7"/>
      <c r="M272" s="7"/>
      <c r="N272" s="3"/>
      <c r="O272" s="7"/>
      <c r="P272" s="3"/>
      <c r="R272" s="3"/>
      <c r="S272" s="3"/>
      <c r="T272" s="3"/>
      <c r="U272" s="3"/>
      <c r="V272" s="3"/>
      <c r="W272" s="3"/>
      <c r="X272" s="3"/>
    </row>
    <row r="273" spans="1:24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7"/>
      <c r="M273" s="7"/>
      <c r="N273" s="3"/>
      <c r="O273" s="7"/>
      <c r="P273" s="3"/>
      <c r="R273" s="3"/>
      <c r="S273" s="3"/>
      <c r="T273" s="3"/>
      <c r="U273" s="3"/>
      <c r="V273" s="3"/>
      <c r="W273" s="3"/>
      <c r="X273" s="3"/>
    </row>
    <row r="274" spans="1:24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7"/>
      <c r="M274" s="7"/>
      <c r="N274" s="3"/>
      <c r="O274" s="7"/>
      <c r="P274" s="3"/>
      <c r="R274" s="3"/>
      <c r="S274" s="3"/>
      <c r="T274" s="3"/>
      <c r="U274" s="3"/>
      <c r="V274" s="3"/>
      <c r="W274" s="3"/>
      <c r="X274" s="3"/>
    </row>
    <row r="275" spans="1:24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7"/>
      <c r="M275" s="7"/>
      <c r="N275" s="3"/>
      <c r="O275" s="7"/>
      <c r="P275" s="3"/>
      <c r="R275" s="3"/>
      <c r="S275" s="3"/>
      <c r="T275" s="3"/>
      <c r="U275" s="3"/>
      <c r="V275" s="3"/>
      <c r="W275" s="3"/>
      <c r="X275" s="3"/>
    </row>
    <row r="276" spans="1:24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7"/>
      <c r="M276" s="7"/>
      <c r="N276" s="3"/>
      <c r="O276" s="7"/>
      <c r="P276" s="3"/>
      <c r="R276" s="3"/>
      <c r="S276" s="3"/>
      <c r="T276" s="3"/>
      <c r="U276" s="3"/>
      <c r="V276" s="3"/>
      <c r="W276" s="3"/>
      <c r="X276" s="3"/>
    </row>
    <row r="277" spans="1:24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7"/>
      <c r="M277" s="7"/>
      <c r="N277" s="3"/>
      <c r="O277" s="7"/>
      <c r="P277" s="3"/>
      <c r="R277" s="3"/>
      <c r="S277" s="3"/>
      <c r="T277" s="3"/>
      <c r="U277" s="3"/>
      <c r="V277" s="3"/>
      <c r="W277" s="3"/>
      <c r="X277" s="3"/>
    </row>
    <row r="278" spans="1:24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7"/>
      <c r="M278" s="7"/>
      <c r="N278" s="3"/>
      <c r="O278" s="7"/>
      <c r="P278" s="3"/>
      <c r="R278" s="3"/>
      <c r="S278" s="3"/>
      <c r="T278" s="3"/>
      <c r="U278" s="3"/>
      <c r="V278" s="3"/>
      <c r="W278" s="3"/>
      <c r="X278" s="3"/>
    </row>
    <row r="279" spans="1:24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7"/>
      <c r="M279" s="7"/>
      <c r="N279" s="3"/>
      <c r="O279" s="7"/>
      <c r="P279" s="3"/>
      <c r="R279" s="3"/>
      <c r="S279" s="3"/>
      <c r="T279" s="3"/>
      <c r="U279" s="3"/>
      <c r="V279" s="3"/>
      <c r="W279" s="3"/>
      <c r="X279" s="3"/>
    </row>
    <row r="280" spans="1:24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7"/>
      <c r="M280" s="7"/>
      <c r="N280" s="3"/>
      <c r="O280" s="7"/>
      <c r="P280" s="3"/>
      <c r="R280" s="3"/>
      <c r="S280" s="3"/>
      <c r="T280" s="3"/>
      <c r="U280" s="3"/>
      <c r="V280" s="3"/>
      <c r="W280" s="3"/>
      <c r="X280" s="3"/>
    </row>
    <row r="281" spans="1:24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7"/>
      <c r="M281" s="7"/>
      <c r="N281" s="3"/>
      <c r="O281" s="7"/>
      <c r="P281" s="3"/>
      <c r="R281" s="3"/>
      <c r="S281" s="3"/>
      <c r="T281" s="3"/>
      <c r="U281" s="3"/>
      <c r="V281" s="3"/>
      <c r="W281" s="3"/>
      <c r="X281" s="3"/>
    </row>
    <row r="282" spans="1:24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7"/>
      <c r="M282" s="7"/>
      <c r="N282" s="3"/>
      <c r="O282" s="7"/>
      <c r="P282" s="3"/>
      <c r="R282" s="3"/>
      <c r="S282" s="3"/>
      <c r="T282" s="3"/>
      <c r="U282" s="3"/>
      <c r="V282" s="3"/>
      <c r="W282" s="3"/>
      <c r="X282" s="3"/>
    </row>
    <row r="283" spans="1:24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7"/>
      <c r="M283" s="7"/>
      <c r="N283" s="3"/>
      <c r="O283" s="7"/>
      <c r="P283" s="3"/>
      <c r="R283" s="3"/>
      <c r="S283" s="3"/>
      <c r="T283" s="3"/>
      <c r="U283" s="3"/>
      <c r="V283" s="3"/>
      <c r="W283" s="3"/>
      <c r="X283" s="3"/>
    </row>
    <row r="284" spans="1:24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7"/>
      <c r="M284" s="7"/>
      <c r="N284" s="3"/>
      <c r="O284" s="7"/>
      <c r="P284" s="3"/>
      <c r="R284" s="3"/>
      <c r="S284" s="3"/>
      <c r="T284" s="3"/>
      <c r="U284" s="3"/>
      <c r="V284" s="3"/>
      <c r="W284" s="3"/>
      <c r="X284" s="3"/>
    </row>
    <row r="285" spans="1:24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7"/>
      <c r="M285" s="7"/>
      <c r="N285" s="3"/>
      <c r="O285" s="7"/>
      <c r="P285" s="3"/>
      <c r="R285" s="3"/>
      <c r="S285" s="3"/>
      <c r="T285" s="3"/>
      <c r="U285" s="3"/>
      <c r="V285" s="3"/>
      <c r="W285" s="3"/>
      <c r="X285" s="3"/>
    </row>
    <row r="286" spans="1:24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7"/>
      <c r="M286" s="7"/>
      <c r="N286" s="3"/>
      <c r="O286" s="7"/>
      <c r="P286" s="3"/>
      <c r="R286" s="3"/>
      <c r="S286" s="3"/>
      <c r="T286" s="3"/>
      <c r="U286" s="3"/>
      <c r="V286" s="3"/>
      <c r="W286" s="3"/>
      <c r="X286" s="3"/>
    </row>
    <row r="287" spans="1:24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7"/>
      <c r="M287" s="7"/>
      <c r="N287" s="3"/>
      <c r="O287" s="7"/>
      <c r="P287" s="3"/>
      <c r="R287" s="3"/>
      <c r="S287" s="3"/>
      <c r="T287" s="3"/>
      <c r="U287" s="3"/>
      <c r="V287" s="3"/>
      <c r="W287" s="3"/>
      <c r="X287" s="3"/>
    </row>
    <row r="288" spans="1:24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7"/>
      <c r="M288" s="7"/>
      <c r="N288" s="3"/>
      <c r="O288" s="7"/>
      <c r="P288" s="3"/>
      <c r="R288" s="3"/>
      <c r="S288" s="3"/>
      <c r="T288" s="3"/>
      <c r="U288" s="3"/>
      <c r="V288" s="3"/>
      <c r="W288" s="3"/>
      <c r="X288" s="3"/>
    </row>
    <row r="289" spans="1:24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7"/>
      <c r="M289" s="7"/>
      <c r="N289" s="3"/>
      <c r="O289" s="7"/>
      <c r="P289" s="3"/>
      <c r="R289" s="3"/>
      <c r="S289" s="3"/>
      <c r="T289" s="3"/>
      <c r="U289" s="3"/>
      <c r="V289" s="3"/>
      <c r="W289" s="3"/>
      <c r="X289" s="3"/>
    </row>
    <row r="290" spans="1:24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7"/>
      <c r="M290" s="7"/>
      <c r="N290" s="3"/>
      <c r="O290" s="7"/>
      <c r="P290" s="3"/>
      <c r="R290" s="3"/>
      <c r="S290" s="3"/>
      <c r="T290" s="3"/>
      <c r="U290" s="3"/>
      <c r="V290" s="3"/>
      <c r="W290" s="3"/>
      <c r="X290" s="3"/>
    </row>
    <row r="291" spans="1:24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7"/>
      <c r="M291" s="7"/>
      <c r="N291" s="3"/>
      <c r="O291" s="7"/>
      <c r="P291" s="3"/>
      <c r="R291" s="3"/>
      <c r="S291" s="3"/>
      <c r="T291" s="3"/>
      <c r="U291" s="3"/>
      <c r="V291" s="3"/>
      <c r="W291" s="3"/>
      <c r="X291" s="3"/>
    </row>
    <row r="292" spans="1:24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7"/>
      <c r="M292" s="7"/>
      <c r="N292" s="3"/>
      <c r="O292" s="7"/>
      <c r="P292" s="3"/>
      <c r="R292" s="3"/>
      <c r="S292" s="3"/>
      <c r="T292" s="3"/>
      <c r="U292" s="3"/>
      <c r="V292" s="3"/>
      <c r="W292" s="3"/>
      <c r="X292" s="3"/>
    </row>
    <row r="293" spans="1:24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7"/>
      <c r="M293" s="7"/>
      <c r="N293" s="3"/>
      <c r="O293" s="7"/>
      <c r="P293" s="3"/>
      <c r="R293" s="3"/>
      <c r="S293" s="3"/>
      <c r="T293" s="3"/>
      <c r="U293" s="3"/>
      <c r="V293" s="3"/>
      <c r="W293" s="3"/>
      <c r="X293" s="3"/>
    </row>
    <row r="294" spans="1:24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7"/>
      <c r="M294" s="7"/>
      <c r="N294" s="3"/>
      <c r="O294" s="7"/>
      <c r="P294" s="3"/>
      <c r="R294" s="3"/>
      <c r="S294" s="3"/>
      <c r="T294" s="3"/>
      <c r="U294" s="3"/>
      <c r="V294" s="3"/>
      <c r="W294" s="3"/>
      <c r="X294" s="3"/>
    </row>
    <row r="295" spans="1:24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7"/>
      <c r="M295" s="7"/>
      <c r="N295" s="3"/>
      <c r="O295" s="7"/>
      <c r="P295" s="3"/>
      <c r="R295" s="3"/>
      <c r="S295" s="3"/>
      <c r="T295" s="3"/>
      <c r="U295" s="3"/>
      <c r="V295" s="3"/>
      <c r="W295" s="3"/>
      <c r="X295" s="3"/>
    </row>
    <row r="296" spans="1:24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7"/>
      <c r="M296" s="7"/>
      <c r="N296" s="3"/>
      <c r="O296" s="7"/>
      <c r="P296" s="3"/>
      <c r="R296" s="3"/>
      <c r="S296" s="3"/>
      <c r="T296" s="3"/>
      <c r="U296" s="3"/>
      <c r="V296" s="3"/>
      <c r="W296" s="3"/>
      <c r="X296" s="3"/>
    </row>
    <row r="297" spans="1:24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7"/>
      <c r="M297" s="7"/>
      <c r="N297" s="3"/>
      <c r="O297" s="7"/>
      <c r="P297" s="3"/>
      <c r="R297" s="3"/>
      <c r="S297" s="3"/>
      <c r="T297" s="3"/>
      <c r="U297" s="3"/>
      <c r="V297" s="3"/>
      <c r="W297" s="3"/>
      <c r="X297" s="3"/>
    </row>
    <row r="298" spans="1:24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7"/>
      <c r="M298" s="7"/>
      <c r="N298" s="3"/>
      <c r="O298" s="7"/>
      <c r="P298" s="3"/>
      <c r="R298" s="3"/>
      <c r="S298" s="3"/>
      <c r="T298" s="3"/>
      <c r="U298" s="3"/>
      <c r="V298" s="3"/>
      <c r="W298" s="3"/>
      <c r="X298" s="3"/>
    </row>
    <row r="299" spans="1:24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7"/>
      <c r="M299" s="7"/>
      <c r="N299" s="3"/>
      <c r="O299" s="7"/>
      <c r="P299" s="3"/>
      <c r="R299" s="3"/>
      <c r="S299" s="3"/>
      <c r="T299" s="3"/>
      <c r="U299" s="3"/>
      <c r="V299" s="3"/>
      <c r="W299" s="3"/>
      <c r="X299" s="3"/>
    </row>
    <row r="300" spans="1:24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7"/>
      <c r="M300" s="7"/>
      <c r="N300" s="3"/>
      <c r="O300" s="7"/>
      <c r="P300" s="3"/>
      <c r="R300" s="3"/>
      <c r="S300" s="3"/>
      <c r="T300" s="3"/>
      <c r="U300" s="3"/>
      <c r="V300" s="3"/>
      <c r="W300" s="3"/>
      <c r="X300" s="3"/>
    </row>
    <row r="301" spans="1:24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7"/>
      <c r="M301" s="7"/>
      <c r="N301" s="3"/>
      <c r="O301" s="7"/>
      <c r="P301" s="3"/>
      <c r="R301" s="3"/>
      <c r="S301" s="3"/>
      <c r="T301" s="3"/>
      <c r="U301" s="3"/>
      <c r="V301" s="3"/>
      <c r="W301" s="3"/>
      <c r="X301" s="3"/>
    </row>
    <row r="302" spans="1:24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7"/>
      <c r="M302" s="7"/>
      <c r="N302" s="3"/>
      <c r="O302" s="7"/>
      <c r="P302" s="3"/>
      <c r="R302" s="3"/>
      <c r="S302" s="3"/>
      <c r="T302" s="3"/>
      <c r="U302" s="3"/>
      <c r="V302" s="3"/>
      <c r="W302" s="3"/>
      <c r="X302" s="3"/>
    </row>
    <row r="303" spans="1:24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7"/>
      <c r="M303" s="7"/>
      <c r="N303" s="3"/>
      <c r="O303" s="7"/>
      <c r="P303" s="3"/>
      <c r="R303" s="3"/>
      <c r="S303" s="3"/>
      <c r="T303" s="3"/>
      <c r="U303" s="3"/>
      <c r="V303" s="3"/>
      <c r="W303" s="3"/>
      <c r="X303" s="3"/>
    </row>
    <row r="304" spans="1:24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7"/>
      <c r="M304" s="7"/>
      <c r="N304" s="3"/>
      <c r="O304" s="7"/>
      <c r="P304" s="3"/>
      <c r="R304" s="3"/>
      <c r="S304" s="3"/>
      <c r="T304" s="3"/>
      <c r="U304" s="3"/>
      <c r="V304" s="3"/>
      <c r="W304" s="3"/>
      <c r="X304" s="3"/>
    </row>
    <row r="305" spans="1:24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7"/>
      <c r="M305" s="7"/>
      <c r="N305" s="3"/>
      <c r="O305" s="7"/>
      <c r="P305" s="3"/>
      <c r="R305" s="3"/>
      <c r="S305" s="3"/>
      <c r="T305" s="3"/>
      <c r="U305" s="3"/>
      <c r="V305" s="3"/>
      <c r="W305" s="3"/>
      <c r="X305" s="3"/>
    </row>
    <row r="306" spans="1:24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7"/>
      <c r="M306" s="7"/>
      <c r="N306" s="3"/>
      <c r="O306" s="7"/>
      <c r="P306" s="3"/>
      <c r="R306" s="3"/>
      <c r="S306" s="3"/>
      <c r="T306" s="3"/>
      <c r="U306" s="3"/>
      <c r="V306" s="3"/>
      <c r="W306" s="3"/>
      <c r="X306" s="3"/>
    </row>
    <row r="307" spans="1:24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7"/>
      <c r="M307" s="7"/>
      <c r="N307" s="3"/>
      <c r="O307" s="7"/>
      <c r="P307" s="3"/>
      <c r="R307" s="3"/>
      <c r="S307" s="3"/>
      <c r="T307" s="3"/>
      <c r="U307" s="3"/>
      <c r="V307" s="3"/>
      <c r="W307" s="3"/>
      <c r="X307" s="3"/>
    </row>
    <row r="308" spans="1:24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7"/>
      <c r="M308" s="7"/>
      <c r="N308" s="3"/>
      <c r="O308" s="7"/>
      <c r="P308" s="3"/>
      <c r="R308" s="3"/>
      <c r="S308" s="3"/>
      <c r="T308" s="3"/>
      <c r="U308" s="3"/>
      <c r="V308" s="3"/>
      <c r="W308" s="3"/>
      <c r="X308" s="3"/>
    </row>
    <row r="309" spans="1:2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7"/>
      <c r="M309" s="7"/>
      <c r="N309" s="3"/>
      <c r="O309" s="7"/>
      <c r="P309" s="3"/>
      <c r="R309" s="3"/>
      <c r="S309" s="3"/>
      <c r="T309" s="3"/>
      <c r="U309" s="3"/>
      <c r="V309" s="3"/>
      <c r="W309" s="3"/>
      <c r="X309" s="3"/>
    </row>
    <row r="310" spans="1:2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7"/>
      <c r="M310" s="7"/>
      <c r="N310" s="3"/>
      <c r="O310" s="7"/>
      <c r="P310" s="3"/>
      <c r="R310" s="3"/>
      <c r="S310" s="3"/>
      <c r="T310" s="3"/>
      <c r="U310" s="3"/>
      <c r="V310" s="3"/>
      <c r="W310" s="3"/>
      <c r="X310" s="3"/>
    </row>
    <row r="311" spans="1:24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7"/>
      <c r="M311" s="7"/>
      <c r="N311" s="3"/>
      <c r="O311" s="7"/>
      <c r="P311" s="3"/>
      <c r="R311" s="3"/>
      <c r="S311" s="3"/>
      <c r="T311" s="3"/>
      <c r="U311" s="3"/>
      <c r="V311" s="3"/>
      <c r="W311" s="3"/>
      <c r="X311" s="3"/>
    </row>
    <row r="312" spans="1:24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7"/>
      <c r="M312" s="7"/>
      <c r="N312" s="3"/>
      <c r="O312" s="7"/>
      <c r="P312" s="3"/>
      <c r="R312" s="3"/>
      <c r="S312" s="3"/>
      <c r="T312" s="3"/>
      <c r="U312" s="3"/>
      <c r="V312" s="3"/>
      <c r="W312" s="3"/>
      <c r="X312" s="3"/>
    </row>
    <row r="313" spans="1:24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7"/>
      <c r="M313" s="7"/>
      <c r="N313" s="3"/>
      <c r="O313" s="7"/>
      <c r="P313" s="3"/>
      <c r="R313" s="3"/>
      <c r="S313" s="3"/>
      <c r="T313" s="3"/>
      <c r="U313" s="3"/>
      <c r="V313" s="3"/>
      <c r="W313" s="3"/>
      <c r="X313" s="3"/>
    </row>
    <row r="314" spans="1:24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7"/>
      <c r="M314" s="7"/>
      <c r="N314" s="3"/>
      <c r="O314" s="7"/>
      <c r="P314" s="3"/>
      <c r="R314" s="3"/>
      <c r="S314" s="3"/>
      <c r="T314" s="3"/>
      <c r="U314" s="3"/>
      <c r="V314" s="3"/>
      <c r="W314" s="3"/>
      <c r="X314" s="3"/>
    </row>
    <row r="315" spans="1:24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7"/>
      <c r="M315" s="7"/>
      <c r="N315" s="3"/>
      <c r="O315" s="7"/>
      <c r="P315" s="3"/>
      <c r="R315" s="3"/>
      <c r="S315" s="3"/>
      <c r="T315" s="3"/>
      <c r="U315" s="3"/>
      <c r="V315" s="3"/>
      <c r="W315" s="3"/>
      <c r="X315" s="3"/>
    </row>
    <row r="316" spans="1:24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7"/>
      <c r="M316" s="7"/>
      <c r="N316" s="3"/>
      <c r="O316" s="7"/>
      <c r="P316" s="3"/>
      <c r="R316" s="3"/>
      <c r="S316" s="3"/>
      <c r="T316" s="3"/>
      <c r="U316" s="3"/>
      <c r="V316" s="3"/>
      <c r="W316" s="3"/>
      <c r="X316" s="3"/>
    </row>
    <row r="317" spans="1:24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7"/>
      <c r="M317" s="7"/>
      <c r="N317" s="3"/>
      <c r="O317" s="7"/>
      <c r="P317" s="3"/>
      <c r="R317" s="3"/>
      <c r="S317" s="3"/>
      <c r="T317" s="3"/>
      <c r="U317" s="3"/>
      <c r="V317" s="3"/>
      <c r="W317" s="3"/>
      <c r="X317" s="3"/>
    </row>
    <row r="318" spans="1:24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7"/>
      <c r="M318" s="7"/>
      <c r="N318" s="3"/>
      <c r="O318" s="7"/>
      <c r="P318" s="3"/>
      <c r="R318" s="3"/>
      <c r="S318" s="3"/>
      <c r="T318" s="3"/>
      <c r="U318" s="3"/>
      <c r="V318" s="3"/>
      <c r="W318" s="3"/>
      <c r="X318" s="3"/>
    </row>
    <row r="319" spans="1:24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7"/>
      <c r="M319" s="7"/>
      <c r="N319" s="3"/>
      <c r="O319" s="7"/>
      <c r="P319" s="3"/>
      <c r="R319" s="3"/>
      <c r="S319" s="3"/>
      <c r="T319" s="3"/>
      <c r="U319" s="3"/>
      <c r="V319" s="3"/>
      <c r="W319" s="3"/>
      <c r="X319" s="3"/>
    </row>
    <row r="320" spans="1:24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7"/>
      <c r="M320" s="7"/>
      <c r="N320" s="3"/>
      <c r="O320" s="7"/>
      <c r="P320" s="3"/>
      <c r="R320" s="3"/>
      <c r="S320" s="3"/>
      <c r="T320" s="3"/>
      <c r="U320" s="3"/>
      <c r="V320" s="3"/>
      <c r="W320" s="3"/>
      <c r="X320" s="3"/>
    </row>
    <row r="321" spans="1:24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7"/>
      <c r="M321" s="7"/>
      <c r="N321" s="3"/>
      <c r="O321" s="7"/>
      <c r="P321" s="3"/>
      <c r="R321" s="3"/>
      <c r="S321" s="3"/>
      <c r="T321" s="3"/>
      <c r="U321" s="3"/>
      <c r="V321" s="3"/>
      <c r="W321" s="3"/>
      <c r="X321" s="3"/>
    </row>
    <row r="322" spans="1:24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7"/>
      <c r="M322" s="7"/>
      <c r="N322" s="3"/>
      <c r="O322" s="7"/>
      <c r="P322" s="3"/>
      <c r="R322" s="3"/>
      <c r="S322" s="3"/>
      <c r="T322" s="3"/>
      <c r="U322" s="3"/>
      <c r="V322" s="3"/>
      <c r="W322" s="3"/>
      <c r="X322" s="3"/>
    </row>
    <row r="323" spans="1:24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7"/>
      <c r="M323" s="7"/>
      <c r="N323" s="3"/>
      <c r="O323" s="7"/>
      <c r="P323" s="3"/>
      <c r="R323" s="3"/>
      <c r="S323" s="3"/>
      <c r="T323" s="3"/>
      <c r="U323" s="3"/>
      <c r="V323" s="3"/>
      <c r="W323" s="3"/>
      <c r="X323" s="3"/>
    </row>
    <row r="324" spans="1:24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7"/>
      <c r="M324" s="7"/>
      <c r="N324" s="3"/>
      <c r="O324" s="7"/>
      <c r="P324" s="3"/>
      <c r="R324" s="3"/>
      <c r="S324" s="3"/>
      <c r="T324" s="3"/>
      <c r="U324" s="3"/>
      <c r="V324" s="3"/>
      <c r="W324" s="3"/>
      <c r="X324" s="3"/>
    </row>
    <row r="325" spans="1:24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7"/>
      <c r="M325" s="7"/>
      <c r="N325" s="3"/>
      <c r="O325" s="7"/>
      <c r="P325" s="3"/>
      <c r="R325" s="3"/>
      <c r="S325" s="3"/>
      <c r="T325" s="3"/>
      <c r="U325" s="3"/>
      <c r="V325" s="3"/>
      <c r="W325" s="3"/>
      <c r="X325" s="3"/>
    </row>
    <row r="326" spans="1:24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7"/>
      <c r="M326" s="7"/>
      <c r="N326" s="3"/>
      <c r="O326" s="7"/>
      <c r="P326" s="3"/>
      <c r="R326" s="3"/>
      <c r="S326" s="3"/>
      <c r="T326" s="3"/>
      <c r="U326" s="3"/>
      <c r="V326" s="3"/>
      <c r="W326" s="3"/>
      <c r="X326" s="3"/>
    </row>
    <row r="327" spans="1:24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7"/>
      <c r="M327" s="7"/>
      <c r="N327" s="3"/>
      <c r="O327" s="7"/>
      <c r="P327" s="3"/>
      <c r="R327" s="3"/>
      <c r="S327" s="3"/>
      <c r="T327" s="3"/>
      <c r="U327" s="3"/>
      <c r="V327" s="3"/>
      <c r="W327" s="3"/>
      <c r="X327" s="3"/>
    </row>
    <row r="328" spans="1:24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7"/>
      <c r="M328" s="7"/>
      <c r="N328" s="3"/>
      <c r="O328" s="7"/>
      <c r="P328" s="3"/>
      <c r="R328" s="3"/>
      <c r="S328" s="3"/>
      <c r="T328" s="3"/>
      <c r="U328" s="3"/>
      <c r="V328" s="3"/>
      <c r="W328" s="3"/>
      <c r="X328" s="3"/>
    </row>
    <row r="329" spans="1:24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7"/>
      <c r="M329" s="7"/>
      <c r="N329" s="3"/>
      <c r="O329" s="7"/>
      <c r="P329" s="3"/>
      <c r="R329" s="3"/>
      <c r="S329" s="3"/>
      <c r="T329" s="3"/>
      <c r="U329" s="3"/>
      <c r="V329" s="3"/>
      <c r="W329" s="3"/>
      <c r="X329" s="3"/>
    </row>
    <row r="330" spans="1:24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7"/>
      <c r="M330" s="7"/>
      <c r="N330" s="3"/>
      <c r="O330" s="7"/>
      <c r="P330" s="3"/>
      <c r="R330" s="3"/>
      <c r="S330" s="3"/>
      <c r="T330" s="3"/>
      <c r="U330" s="3"/>
      <c r="V330" s="3"/>
      <c r="W330" s="3"/>
      <c r="X330" s="3"/>
    </row>
    <row r="331" spans="1:24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7"/>
      <c r="M331" s="7"/>
      <c r="N331" s="3"/>
      <c r="O331" s="7"/>
      <c r="P331" s="3"/>
      <c r="R331" s="3"/>
      <c r="S331" s="3"/>
      <c r="T331" s="3"/>
      <c r="U331" s="3"/>
      <c r="V331" s="3"/>
      <c r="W331" s="3"/>
      <c r="X331" s="3"/>
    </row>
    <row r="332" spans="1:24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7"/>
      <c r="M332" s="7"/>
      <c r="N332" s="3"/>
      <c r="O332" s="7"/>
      <c r="P332" s="3"/>
      <c r="R332" s="3"/>
      <c r="S332" s="3"/>
      <c r="T332" s="3"/>
      <c r="U332" s="3"/>
      <c r="V332" s="3"/>
      <c r="W332" s="3"/>
      <c r="X332" s="3"/>
    </row>
    <row r="333" spans="1:24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7"/>
      <c r="M333" s="7"/>
      <c r="N333" s="3"/>
      <c r="O333" s="7"/>
      <c r="P333" s="3"/>
      <c r="R333" s="3"/>
      <c r="S333" s="3"/>
      <c r="T333" s="3"/>
      <c r="U333" s="3"/>
      <c r="V333" s="3"/>
      <c r="W333" s="3"/>
      <c r="X333" s="3"/>
    </row>
    <row r="334" spans="1:24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7"/>
      <c r="M334" s="7"/>
      <c r="N334" s="3"/>
      <c r="O334" s="7"/>
      <c r="P334" s="3"/>
      <c r="R334" s="3"/>
      <c r="S334" s="3"/>
      <c r="T334" s="3"/>
      <c r="U334" s="3"/>
      <c r="V334" s="3"/>
      <c r="W334" s="3"/>
      <c r="X334" s="3"/>
    </row>
    <row r="335" spans="1:24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7"/>
      <c r="M335" s="7"/>
      <c r="N335" s="3"/>
      <c r="O335" s="7"/>
      <c r="P335" s="3"/>
      <c r="R335" s="3"/>
      <c r="S335" s="3"/>
      <c r="T335" s="3"/>
      <c r="U335" s="3"/>
      <c r="V335" s="3"/>
      <c r="W335" s="3"/>
      <c r="X335" s="3"/>
    </row>
    <row r="336" spans="1:24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7"/>
      <c r="M336" s="7"/>
      <c r="N336" s="3"/>
      <c r="O336" s="7"/>
      <c r="P336" s="3"/>
      <c r="R336" s="3"/>
      <c r="S336" s="3"/>
      <c r="T336" s="3"/>
      <c r="U336" s="3"/>
      <c r="V336" s="3"/>
      <c r="W336" s="3"/>
      <c r="X336" s="3"/>
    </row>
    <row r="337" spans="1:24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7"/>
      <c r="M337" s="7"/>
      <c r="N337" s="3"/>
      <c r="O337" s="7"/>
      <c r="P337" s="3"/>
      <c r="R337" s="3"/>
      <c r="S337" s="3"/>
      <c r="T337" s="3"/>
      <c r="U337" s="3"/>
      <c r="V337" s="3"/>
      <c r="W337" s="3"/>
      <c r="X337" s="3"/>
    </row>
    <row r="338" spans="1:24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7"/>
      <c r="M338" s="7"/>
      <c r="N338" s="3"/>
      <c r="O338" s="7"/>
      <c r="P338" s="3"/>
      <c r="R338" s="3"/>
      <c r="S338" s="3"/>
    </row>
    <row r="339" spans="1:24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7"/>
      <c r="M339" s="7"/>
      <c r="N339" s="3"/>
      <c r="O339" s="7"/>
      <c r="P339" s="3"/>
      <c r="R339" s="3"/>
      <c r="S339" s="3"/>
    </row>
    <row r="340" spans="1:24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7"/>
      <c r="M340" s="7"/>
      <c r="N340" s="3"/>
      <c r="O340" s="7"/>
      <c r="P340" s="3"/>
      <c r="R340" s="3"/>
      <c r="S340" s="3"/>
    </row>
    <row r="341" spans="1:24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7"/>
      <c r="M341" s="7"/>
      <c r="N341" s="3"/>
      <c r="O341" s="7"/>
      <c r="P341" s="3"/>
      <c r="R341" s="3"/>
      <c r="S341" s="3"/>
    </row>
    <row r="342" spans="1:24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7"/>
      <c r="M342" s="7"/>
      <c r="N342" s="3"/>
      <c r="O342" s="7"/>
      <c r="P342" s="3"/>
      <c r="R342" s="3"/>
      <c r="S342" s="3"/>
    </row>
  </sheetData>
  <sheetProtection algorithmName="SHA-512" hashValue="hgiPYP/mD5b5JQKKMECBGy9haK+NW/T94WLE5AQMeMKvhSeIg3bTY/TGmVdHRzoEl8Re0yAXSPWyFtfMfCO5Vg==" saltValue="QOOV1SXb0EcHFk2MahKkWw==" spinCount="100000" sheet="1" objects="1" scenarios="1"/>
  <sortState xmlns:xlrd2="http://schemas.microsoft.com/office/spreadsheetml/2017/richdata2" ref="Q24:R62">
    <sortCondition ref="Q24:Q62"/>
  </sortState>
  <mergeCells count="58">
    <mergeCell ref="E28:J28"/>
    <mergeCell ref="A11:C11"/>
    <mergeCell ref="D11:J11"/>
    <mergeCell ref="A23:J23"/>
    <mergeCell ref="A18:J18"/>
    <mergeCell ref="A15:C15"/>
    <mergeCell ref="D16:J16"/>
    <mergeCell ref="D15:J15"/>
    <mergeCell ref="A16:C16"/>
    <mergeCell ref="A19:J19"/>
    <mergeCell ref="A20:J20"/>
    <mergeCell ref="A21:J21"/>
    <mergeCell ref="A22:J22"/>
    <mergeCell ref="D12:J12"/>
    <mergeCell ref="D14:F14"/>
    <mergeCell ref="G14:J14"/>
    <mergeCell ref="G44:J44"/>
    <mergeCell ref="A41:J41"/>
    <mergeCell ref="B42:J42"/>
    <mergeCell ref="B43:J43"/>
    <mergeCell ref="A33:J33"/>
    <mergeCell ref="A34:J34"/>
    <mergeCell ref="A35:J35"/>
    <mergeCell ref="A36:J36"/>
    <mergeCell ref="A37:J37"/>
    <mergeCell ref="A38:J38"/>
    <mergeCell ref="A39:J39"/>
    <mergeCell ref="A40:J40"/>
    <mergeCell ref="D30:J31"/>
    <mergeCell ref="D4:E4"/>
    <mergeCell ref="A32:J32"/>
    <mergeCell ref="A24:J24"/>
    <mergeCell ref="A25:C25"/>
    <mergeCell ref="D25:J25"/>
    <mergeCell ref="B26:C26"/>
    <mergeCell ref="B27:C27"/>
    <mergeCell ref="B28:C28"/>
    <mergeCell ref="B29:C29"/>
    <mergeCell ref="B30:C30"/>
    <mergeCell ref="A17:J17"/>
    <mergeCell ref="E26:J26"/>
    <mergeCell ref="E27:J27"/>
    <mergeCell ref="D29:J29"/>
    <mergeCell ref="A12:C12"/>
    <mergeCell ref="A14:C14"/>
    <mergeCell ref="D13:J13"/>
    <mergeCell ref="A13:C13"/>
    <mergeCell ref="A5:C5"/>
    <mergeCell ref="A10:C10"/>
    <mergeCell ref="D10:J10"/>
    <mergeCell ref="A6:C6"/>
    <mergeCell ref="D6:J6"/>
    <mergeCell ref="A7:C7"/>
    <mergeCell ref="D7:J7"/>
    <mergeCell ref="A8:C8"/>
    <mergeCell ref="D8:J8"/>
    <mergeCell ref="A9:C9"/>
    <mergeCell ref="D9:J9"/>
  </mergeCells>
  <dataValidations count="14">
    <dataValidation type="list" showInputMessage="1" showErrorMessage="1" prompt="Please select" sqref="E16:J16 D16" xr:uid="{E2642FD7-1547-4357-9D04-611CE6C0FB18}">
      <formula1>Contacts_list</formula1>
    </dataValidation>
    <dataValidation type="list" allowBlank="1" showInputMessage="1" showErrorMessage="1" errorTitle="not found" error="Please select your affiliation from the drop down menu._x000a_" prompt="Please select from drop-down menu_x000a_" sqref="D8:J8" xr:uid="{165B70E2-55E7-4AFF-8372-FA8E22344ACA}">
      <formula1>IF(AND(D9="",D10=""),ext_list,N5)</formula1>
    </dataValidation>
    <dataValidation type="list" allowBlank="1" showInputMessage="1" showErrorMessage="1" error="Please select your Institute/Research Group from the drop down menu." sqref="D10:J10" xr:uid="{8D550615-4BF9-40F0-AAE6-620C79BF5505}">
      <formula1>TUD_Institutes_list</formula1>
    </dataValidation>
    <dataValidation type="list" allowBlank="1" showInputMessage="1" showErrorMessage="1" errorTitle="not found" error="Please select your Faculty from the drop down menu._x000a_" prompt="Please select from drop-down menu_x000a_" sqref="D9:J9" xr:uid="{71044055-18F7-4E3F-8864-F3F25046F555}">
      <formula1>IF(D10="",IF(D8="TU Dresden",TUD_Faculties_list,ext_Institutes_list),N6)</formula1>
    </dataValidation>
    <dataValidation errorStyle="information" allowBlank="1" showInputMessage="1" showErrorMessage="1" errorTitle="Wrong Selection." error="Please use a common abbreviation by using the DropDownMenu. Only use free text if your institute is not mentioned." promptTitle="DropDownMenu" prompt="Please select by scrolling. " sqref="D11:J11" xr:uid="{0F1FE0D4-DDD5-433B-93FC-70B499A77CE6}"/>
    <dataValidation operator="lessThan" allowBlank="1" sqref="D12:J12" xr:uid="{3B221892-15F8-4A57-B7C7-117682DB2C7B}"/>
    <dataValidation type="custom" allowBlank="1" showInputMessage="1" showErrorMessage="1" error="Email?" sqref="D13:J13" xr:uid="{BBBAE181-1B98-4606-83A9-174ACEAFFD71}">
      <formula1>ISNUMBER(SEARCH("@",D13))</formula1>
    </dataValidation>
    <dataValidation prompt="Please select" sqref="D15:J15" xr:uid="{2740EC32-2BF1-47F5-8180-C614F1BF475F}"/>
    <dataValidation type="list" allowBlank="1" showInputMessage="1" showErrorMessage="1" sqref="E5" xr:uid="{F7A80B11-301C-497B-BC9B-ACF9CFFB470A}">
      <formula1>Year</formula1>
    </dataValidation>
    <dataValidation type="list" allowBlank="1" showInputMessage="1" showErrorMessage="1" sqref="G5" xr:uid="{7D1EA9E8-8B47-4E2C-887C-4195B0C7347B}">
      <formula1>Month</formula1>
    </dataValidation>
    <dataValidation type="list" allowBlank="1" showInputMessage="1" showErrorMessage="1" sqref="I5" xr:uid="{19185AD1-12E8-40D4-84B5-D8C3FDB830DC}">
      <formula1>Day</formula1>
    </dataValidation>
    <dataValidation type="list" showInputMessage="1" showErrorMessage="1" sqref="D4:E4" xr:uid="{DBE1CF07-8A0E-40C4-A206-41EEBCDCEB7C}">
      <formula1>IF(AND(D9="",D10=""),$N$3:$N$4,OFFSET($O$1,0,0,COUNTA($O:$O),-1))</formula1>
    </dataValidation>
    <dataValidation type="list" errorStyle="warning" allowBlank="1" showInputMessage="1" showErrorMessage="1" errorTitle="No Project Selected" error="Please select a project abbreviation or fill in a new one._x000a_Also write the subproject in the second field, if applicable" sqref="D14:F14" xr:uid="{AAED162D-3C10-45C4-B116-697526683C3B}">
      <formula1>Projects</formula1>
    </dataValidation>
    <dataValidation allowBlank="1" showInputMessage="1" showErrorMessage="1" error="Email?" sqref="D15:J15" xr:uid="{F17857CC-8AFF-4B5A-AE78-AED7D2F6CF83}"/>
  </dataValidations>
  <hyperlinks>
    <hyperlink ref="G44:J44" r:id="rId1" display=" examinationtask-dcn@tu-dresden.de" xr:uid="{7C95AB8D-A269-4507-93CB-252571D71E5A}"/>
  </hyperlinks>
  <pageMargins left="0.7" right="0.7" top="0.78740157499999996" bottom="0.78740157499999996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1101" r:id="rId5" name="CheckBox9">
          <controlPr defaultSize="0" autoLine="0" autoPict="0" r:id="rId6">
            <anchor moveWithCells="1">
              <from>
                <xdr:col>3</xdr:col>
                <xdr:colOff>66675</xdr:colOff>
                <xdr:row>27</xdr:row>
                <xdr:rowOff>9525</xdr:rowOff>
              </from>
              <to>
                <xdr:col>3</xdr:col>
                <xdr:colOff>304800</xdr:colOff>
                <xdr:row>27</xdr:row>
                <xdr:rowOff>180975</xdr:rowOff>
              </to>
            </anchor>
          </controlPr>
        </control>
      </mc:Choice>
      <mc:Fallback>
        <control shapeId="1101" r:id="rId5" name="CheckBox9"/>
      </mc:Fallback>
    </mc:AlternateContent>
    <mc:AlternateContent xmlns:mc="http://schemas.openxmlformats.org/markup-compatibility/2006">
      <mc:Choice Requires="x14">
        <control shapeId="1097" r:id="rId7" name="OptionButton2">
          <controlPr defaultSize="0" autoLine="0" autoPict="0" r:id="rId8">
            <anchor moveWithCells="1">
              <from>
                <xdr:col>0</xdr:col>
                <xdr:colOff>57150</xdr:colOff>
                <xdr:row>42</xdr:row>
                <xdr:rowOff>19050</xdr:rowOff>
              </from>
              <to>
                <xdr:col>0</xdr:col>
                <xdr:colOff>219075</xdr:colOff>
                <xdr:row>42</xdr:row>
                <xdr:rowOff>180975</xdr:rowOff>
              </to>
            </anchor>
          </controlPr>
        </control>
      </mc:Choice>
      <mc:Fallback>
        <control shapeId="1097" r:id="rId7" name="OptionButton2"/>
      </mc:Fallback>
    </mc:AlternateContent>
    <mc:AlternateContent xmlns:mc="http://schemas.openxmlformats.org/markup-compatibility/2006">
      <mc:Choice Requires="x14">
        <control shapeId="1096" r:id="rId9" name="OptionButton1">
          <controlPr defaultSize="0" autoLine="0" autoPict="0" r:id="rId10">
            <anchor moveWithCells="1">
              <from>
                <xdr:col>0</xdr:col>
                <xdr:colOff>57150</xdr:colOff>
                <xdr:row>41</xdr:row>
                <xdr:rowOff>47625</xdr:rowOff>
              </from>
              <to>
                <xdr:col>0</xdr:col>
                <xdr:colOff>228600</xdr:colOff>
                <xdr:row>42</xdr:row>
                <xdr:rowOff>0</xdr:rowOff>
              </to>
            </anchor>
          </controlPr>
        </control>
      </mc:Choice>
      <mc:Fallback>
        <control shapeId="1096" r:id="rId9" name="OptionButton1"/>
      </mc:Fallback>
    </mc:AlternateContent>
    <mc:AlternateContent xmlns:mc="http://schemas.openxmlformats.org/markup-compatibility/2006">
      <mc:Choice Requires="x14">
        <control shapeId="1025" r:id="rId11" name="CheckBox1">
          <controlPr defaultSize="0" autoLine="0" autoPict="0" r:id="rId12">
            <anchor moveWithCells="1">
              <from>
                <xdr:col>0</xdr:col>
                <xdr:colOff>66675</xdr:colOff>
                <xdr:row>25</xdr:row>
                <xdr:rowOff>28575</xdr:rowOff>
              </from>
              <to>
                <xdr:col>0</xdr:col>
                <xdr:colOff>228600</xdr:colOff>
                <xdr:row>26</xdr:row>
                <xdr:rowOff>0</xdr:rowOff>
              </to>
            </anchor>
          </controlPr>
        </control>
      </mc:Choice>
      <mc:Fallback>
        <control shapeId="1025" r:id="rId11" name="CheckBox1"/>
      </mc:Fallback>
    </mc:AlternateContent>
    <mc:AlternateContent xmlns:mc="http://schemas.openxmlformats.org/markup-compatibility/2006">
      <mc:Choice Requires="x14">
        <control shapeId="1026" r:id="rId13" name="CheckBox2">
          <controlPr defaultSize="0" autoLine="0" autoPict="0" r:id="rId14">
            <anchor moveWithCells="1">
              <from>
                <xdr:col>0</xdr:col>
                <xdr:colOff>66675</xdr:colOff>
                <xdr:row>26</xdr:row>
                <xdr:rowOff>28575</xdr:rowOff>
              </from>
              <to>
                <xdr:col>0</xdr:col>
                <xdr:colOff>228600</xdr:colOff>
                <xdr:row>27</xdr:row>
                <xdr:rowOff>0</xdr:rowOff>
              </to>
            </anchor>
          </controlPr>
        </control>
      </mc:Choice>
      <mc:Fallback>
        <control shapeId="1026" r:id="rId13" name="CheckBox2"/>
      </mc:Fallback>
    </mc:AlternateContent>
    <mc:AlternateContent xmlns:mc="http://schemas.openxmlformats.org/markup-compatibility/2006">
      <mc:Choice Requires="x14">
        <control shapeId="1027" r:id="rId15" name="CheckBox3">
          <controlPr defaultSize="0" autoLine="0" autoPict="0" r:id="rId12">
            <anchor moveWithCells="1">
              <from>
                <xdr:col>0</xdr:col>
                <xdr:colOff>66675</xdr:colOff>
                <xdr:row>27</xdr:row>
                <xdr:rowOff>28575</xdr:rowOff>
              </from>
              <to>
                <xdr:col>0</xdr:col>
                <xdr:colOff>228600</xdr:colOff>
                <xdr:row>28</xdr:row>
                <xdr:rowOff>0</xdr:rowOff>
              </to>
            </anchor>
          </controlPr>
        </control>
      </mc:Choice>
      <mc:Fallback>
        <control shapeId="1027" r:id="rId15" name="CheckBox3"/>
      </mc:Fallback>
    </mc:AlternateContent>
    <mc:AlternateContent xmlns:mc="http://schemas.openxmlformats.org/markup-compatibility/2006">
      <mc:Choice Requires="x14">
        <control shapeId="1028" r:id="rId16" name="CheckBox4">
          <controlPr defaultSize="0" autoLine="0" autoPict="0" r:id="rId14">
            <anchor moveWithCells="1">
              <from>
                <xdr:col>0</xdr:col>
                <xdr:colOff>66675</xdr:colOff>
                <xdr:row>28</xdr:row>
                <xdr:rowOff>28575</xdr:rowOff>
              </from>
              <to>
                <xdr:col>0</xdr:col>
                <xdr:colOff>228600</xdr:colOff>
                <xdr:row>29</xdr:row>
                <xdr:rowOff>0</xdr:rowOff>
              </to>
            </anchor>
          </controlPr>
        </control>
      </mc:Choice>
      <mc:Fallback>
        <control shapeId="1028" r:id="rId16" name="CheckBox4"/>
      </mc:Fallback>
    </mc:AlternateContent>
    <mc:AlternateContent xmlns:mc="http://schemas.openxmlformats.org/markup-compatibility/2006">
      <mc:Choice Requires="x14">
        <control shapeId="1029" r:id="rId17" name="CheckBox5">
          <controlPr defaultSize="0" autoLine="0" autoPict="0" r:id="rId12">
            <anchor moveWithCells="1">
              <from>
                <xdr:col>0</xdr:col>
                <xdr:colOff>66675</xdr:colOff>
                <xdr:row>29</xdr:row>
                <xdr:rowOff>28575</xdr:rowOff>
              </from>
              <to>
                <xdr:col>0</xdr:col>
                <xdr:colOff>228600</xdr:colOff>
                <xdr:row>30</xdr:row>
                <xdr:rowOff>0</xdr:rowOff>
              </to>
            </anchor>
          </controlPr>
        </control>
      </mc:Choice>
      <mc:Fallback>
        <control shapeId="1029" r:id="rId17" name="CheckBox5"/>
      </mc:Fallback>
    </mc:AlternateContent>
    <mc:AlternateContent xmlns:mc="http://schemas.openxmlformats.org/markup-compatibility/2006">
      <mc:Choice Requires="x14">
        <control shapeId="1030" r:id="rId18" name="CheckBox6">
          <controlPr defaultSize="0" autoLine="0" autoPict="0" r:id="rId14">
            <anchor moveWithCells="1">
              <from>
                <xdr:col>0</xdr:col>
                <xdr:colOff>66675</xdr:colOff>
                <xdr:row>30</xdr:row>
                <xdr:rowOff>28575</xdr:rowOff>
              </from>
              <to>
                <xdr:col>0</xdr:col>
                <xdr:colOff>228600</xdr:colOff>
                <xdr:row>31</xdr:row>
                <xdr:rowOff>0</xdr:rowOff>
              </to>
            </anchor>
          </controlPr>
        </control>
      </mc:Choice>
      <mc:Fallback>
        <control shapeId="1030" r:id="rId18" name="CheckBox6"/>
      </mc:Fallback>
    </mc:AlternateContent>
    <mc:AlternateContent xmlns:mc="http://schemas.openxmlformats.org/markup-compatibility/2006">
      <mc:Choice Requires="x14">
        <control shapeId="1031" r:id="rId19" name="CheckBox7">
          <controlPr defaultSize="0" autoLine="0" autoPict="0" r:id="rId14">
            <anchor moveWithCells="1">
              <from>
                <xdr:col>3</xdr:col>
                <xdr:colOff>66675</xdr:colOff>
                <xdr:row>25</xdr:row>
                <xdr:rowOff>28575</xdr:rowOff>
              </from>
              <to>
                <xdr:col>3</xdr:col>
                <xdr:colOff>228600</xdr:colOff>
                <xdr:row>26</xdr:row>
                <xdr:rowOff>0</xdr:rowOff>
              </to>
            </anchor>
          </controlPr>
        </control>
      </mc:Choice>
      <mc:Fallback>
        <control shapeId="1031" r:id="rId19" name="CheckBox7"/>
      </mc:Fallback>
    </mc:AlternateContent>
    <mc:AlternateContent xmlns:mc="http://schemas.openxmlformats.org/markup-compatibility/2006">
      <mc:Choice Requires="x14">
        <control shapeId="1032" r:id="rId20" name="CheckBox8">
          <controlPr defaultSize="0" autoLine="0" autoPict="0" r:id="rId12">
            <anchor moveWithCells="1">
              <from>
                <xdr:col>3</xdr:col>
                <xdr:colOff>66675</xdr:colOff>
                <xdr:row>26</xdr:row>
                <xdr:rowOff>28575</xdr:rowOff>
              </from>
              <to>
                <xdr:col>3</xdr:col>
                <xdr:colOff>228600</xdr:colOff>
                <xdr:row>27</xdr:row>
                <xdr:rowOff>0</xdr:rowOff>
              </to>
            </anchor>
          </controlPr>
        </control>
      </mc:Choice>
      <mc:Fallback>
        <control shapeId="1032" r:id="rId20" name="CheckBox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A318-41C4-4AE6-84DC-02408312DD1F}">
  <sheetPr codeName="Sheet2"/>
  <dimension ref="A1:A15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8.28515625" style="77" customWidth="1"/>
  </cols>
  <sheetData>
    <row r="1" spans="1:1" x14ac:dyDescent="0.25">
      <c r="A1" s="76" t="s">
        <v>148</v>
      </c>
    </row>
    <row r="2" spans="1:1" x14ac:dyDescent="0.25">
      <c r="A2" s="78" t="s">
        <v>162</v>
      </c>
    </row>
    <row r="3" spans="1:1" x14ac:dyDescent="0.25">
      <c r="A3" s="77" t="s">
        <v>160</v>
      </c>
    </row>
    <row r="4" spans="1:1" x14ac:dyDescent="0.25">
      <c r="A4" s="77" t="s">
        <v>161</v>
      </c>
    </row>
    <row r="5" spans="1:1" x14ac:dyDescent="0.25">
      <c r="A5" s="77" t="s">
        <v>159</v>
      </c>
    </row>
    <row r="6" spans="1:1" x14ac:dyDescent="0.25">
      <c r="A6" s="77" t="s">
        <v>152</v>
      </c>
    </row>
    <row r="7" spans="1:1" x14ac:dyDescent="0.25">
      <c r="A7" s="77" t="s">
        <v>158</v>
      </c>
    </row>
    <row r="8" spans="1:1" x14ac:dyDescent="0.25">
      <c r="A8" s="77" t="s">
        <v>157</v>
      </c>
    </row>
    <row r="9" spans="1:1" x14ac:dyDescent="0.25">
      <c r="A9" s="77" t="s">
        <v>150</v>
      </c>
    </row>
    <row r="10" spans="1:1" x14ac:dyDescent="0.25">
      <c r="A10" s="77" t="s">
        <v>153</v>
      </c>
    </row>
    <row r="11" spans="1:1" x14ac:dyDescent="0.25">
      <c r="A11" s="77" t="s">
        <v>154</v>
      </c>
    </row>
    <row r="12" spans="1:1" x14ac:dyDescent="0.25">
      <c r="A12" s="77" t="s">
        <v>155</v>
      </c>
    </row>
    <row r="13" spans="1:1" x14ac:dyDescent="0.25">
      <c r="A13" s="77" t="s">
        <v>149</v>
      </c>
    </row>
    <row r="14" spans="1:1" x14ac:dyDescent="0.25">
      <c r="A14" s="77" t="s">
        <v>156</v>
      </c>
    </row>
    <row r="15" spans="1:1" x14ac:dyDescent="0.25">
      <c r="A15" s="77" t="s">
        <v>151</v>
      </c>
    </row>
  </sheetData>
  <sheetProtection algorithmName="SHA-512" hashValue="Lctx8H0hA4zP/3RVDWmP+hjQuL64OSIsVum5ryVBtaxLobmDLFXm6iH7mfRENq6YHOYsXEKWuhdyOFe0+hYyfA==" saltValue="XOfq7G9vF5reQYKKyde1cQ==" spinCount="100000" sheet="1" objects="1" scenarios="1"/>
  <sortState xmlns:xlrd2="http://schemas.microsoft.com/office/spreadsheetml/2017/richdata2" ref="A3:A15">
    <sortCondition ref="A3:A1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A46-DCA0-4CB0-BFBA-67D012690DDE}">
  <sheetPr codeName="Sheet1"/>
  <dimension ref="A1:O29"/>
  <sheetViews>
    <sheetView topLeftCell="I1" workbookViewId="0">
      <selection activeCell="K29" sqref="K29"/>
    </sheetView>
  </sheetViews>
  <sheetFormatPr baseColWidth="10" defaultColWidth="9.140625" defaultRowHeight="15" x14ac:dyDescent="0.25"/>
  <cols>
    <col min="1" max="5" width="9.140625" style="4"/>
    <col min="6" max="6" width="35.42578125" style="4" customWidth="1"/>
    <col min="7" max="7" width="38.28515625" style="4" customWidth="1"/>
    <col min="8" max="8" width="17.7109375" style="4" customWidth="1"/>
    <col min="9" max="9" width="21.42578125" style="4" customWidth="1"/>
    <col min="10" max="10" width="51" style="4" customWidth="1"/>
    <col min="11" max="11" width="41" style="4" customWidth="1"/>
    <col min="12" max="12" width="32" style="4" customWidth="1"/>
    <col min="13" max="14" width="13.42578125" style="4" customWidth="1"/>
    <col min="15" max="15" width="16.28515625" customWidth="1"/>
    <col min="16" max="16384" width="9.140625" style="4"/>
  </cols>
  <sheetData>
    <row r="1" spans="1:15" x14ac:dyDescent="0.25">
      <c r="A1" s="2" t="s">
        <v>52</v>
      </c>
      <c r="B1" s="2" t="s">
        <v>49</v>
      </c>
      <c r="C1" s="3" t="s">
        <v>40</v>
      </c>
      <c r="D1" s="3" t="s">
        <v>39</v>
      </c>
      <c r="E1" s="3" t="s">
        <v>38</v>
      </c>
      <c r="F1" s="3" t="s">
        <v>133</v>
      </c>
      <c r="G1" s="4" t="s">
        <v>33</v>
      </c>
      <c r="H1" s="4" t="s">
        <v>34</v>
      </c>
      <c r="I1" s="4" t="s">
        <v>35</v>
      </c>
      <c r="J1" s="3" t="s">
        <v>60</v>
      </c>
      <c r="K1" s="3" t="s">
        <v>36</v>
      </c>
      <c r="L1" s="3" t="s">
        <v>37</v>
      </c>
      <c r="M1" s="4" t="s">
        <v>58</v>
      </c>
      <c r="N1" s="4" t="s">
        <v>138</v>
      </c>
      <c r="O1" t="s">
        <v>119</v>
      </c>
    </row>
    <row r="2" spans="1:15" x14ac:dyDescent="0.25">
      <c r="A2" s="3"/>
      <c r="B2" s="2" t="s">
        <v>50</v>
      </c>
      <c r="C2" s="3" t="s">
        <v>40</v>
      </c>
      <c r="D2" s="3" t="s">
        <v>39</v>
      </c>
      <c r="E2" s="3" t="s">
        <v>38</v>
      </c>
      <c r="F2" s="3" t="s">
        <v>134</v>
      </c>
      <c r="G2" s="4" t="s">
        <v>44</v>
      </c>
      <c r="H2" s="4" t="s">
        <v>82</v>
      </c>
      <c r="I2" s="4" t="s">
        <v>45</v>
      </c>
      <c r="J2" s="3" t="s">
        <v>46</v>
      </c>
      <c r="K2" s="3" t="s">
        <v>47</v>
      </c>
      <c r="L2" s="3" t="s">
        <v>48</v>
      </c>
      <c r="M2" s="4" t="s">
        <v>59</v>
      </c>
      <c r="N2" s="4" t="s">
        <v>139</v>
      </c>
      <c r="O2" t="s">
        <v>120</v>
      </c>
    </row>
    <row r="3" spans="1:15" x14ac:dyDescent="0.25">
      <c r="A3" s="3"/>
      <c r="B3" s="3"/>
    </row>
    <row r="4" spans="1:15" x14ac:dyDescent="0.25">
      <c r="A4" s="3"/>
      <c r="B4" s="3"/>
      <c r="C4" s="5" t="str">
        <f>IF(ExamTask!$D$4="English",C$1,C$2)</f>
        <v>CMCB</v>
      </c>
      <c r="D4" s="5" t="str">
        <f>IF(ExamTask!$D$4="English",D$1,D$2)</f>
        <v>CRTD</v>
      </c>
      <c r="E4" s="5" t="str">
        <f>IF(ExamTask!$D$4="English",E$1,E$2)</f>
        <v>CeTi</v>
      </c>
      <c r="F4" s="5" t="str">
        <f>IF(ExamTask!$D$4="English",F$1,F$2)</f>
        <v>cfaed (non-professoral groups only)</v>
      </c>
      <c r="G4" s="5" t="str">
        <f>IF(ExamTask!$D$4="English",G$1,G$2)</f>
        <v>Chemistry and Food Chemistry</v>
      </c>
      <c r="H4" s="5" t="str">
        <f>IF(ExamTask!$D$4="English",H$1,H$2)</f>
        <v>Physics</v>
      </c>
      <c r="I4" s="5" t="str">
        <f>IF(ExamTask!$D$4="English",I$1,I$2)</f>
        <v>Biology</v>
      </c>
      <c r="J4" s="5" t="str">
        <f>IF(ExamTask!$D$4="English",J$1,J$2)</f>
        <v>Electrical and Computer Engineering</v>
      </c>
      <c r="K4" s="5" t="str">
        <f>IF(ExamTask!$D$4="English",K$1,K$2)</f>
        <v>Mechanical Science and Engineering</v>
      </c>
      <c r="L4" s="5" t="str">
        <f>IF(ExamTask!$D$4="English",L$1,L$2)</f>
        <v>Civil Engineering</v>
      </c>
      <c r="M4" s="5" t="str">
        <f>IF(ExamTask!$D$4="English",M$1,M$2)</f>
        <v>Forest Sciences</v>
      </c>
      <c r="N4" s="5" t="str">
        <f>IF(ExamTask!$D$4="English",N$1,N$2)</f>
        <v>Hydro Sciences</v>
      </c>
      <c r="O4" s="62" t="str">
        <f>IF(ExamTask!$D$4="English",O$1,O$2)</f>
        <v>New Faculty</v>
      </c>
    </row>
    <row r="5" spans="1:15" x14ac:dyDescent="0.25">
      <c r="A5" s="3"/>
      <c r="B5" s="3"/>
      <c r="C5" s="3" t="s">
        <v>56</v>
      </c>
      <c r="D5" s="3"/>
      <c r="E5" s="3"/>
      <c r="F5" s="3" t="s">
        <v>129</v>
      </c>
      <c r="G5" s="3" t="str">
        <f>IF(ExamTask!$D$4="English","Molecular Functional Materials","Molekulare Funktionsmaterialien")</f>
        <v>Molecular Functional Materials</v>
      </c>
      <c r="H5" s="3" t="str">
        <f>IF(ExamTask!$D$4="English","Solid State and Materials Physics","Festkörper- und Materialphysik")</f>
        <v>Solid State and Materials Physics</v>
      </c>
      <c r="I5" s="3" t="str">
        <f>IF(ExamTask!$D$4="English","Microbiology","Mikrobiologie")</f>
        <v>Microbiology</v>
      </c>
      <c r="J5" s="3" t="str">
        <f>IF(ExamTask!$D$4="English","Electrical Power Engineering","Elektrotechnisches Institut")</f>
        <v>Electrical Power Engineering</v>
      </c>
      <c r="K5" s="3" t="s">
        <v>57</v>
      </c>
      <c r="L5" s="3" t="str">
        <f>IF(ExamTask!$D$4="English","Geotechnical Engineering","Geotechnik")</f>
        <v>Geotechnical Engineering</v>
      </c>
      <c r="M5" s="3" t="str">
        <f>IF(ExamTask!$D$4="English","Soil Science and Site Ecology","Bodenkunde und Standortslehre")</f>
        <v>Soil Science and Site Ecology</v>
      </c>
      <c r="N5" s="3" t="str">
        <f>IF(ExamTask!$D$4="English","Urban and Industrial Water Management","Siedlungs- und Industriewasserwirtschaft")</f>
        <v>Urban and Industrial Water Management</v>
      </c>
      <c r="O5" t="str">
        <f>IF(ExamTask!$D$4="English","New Institute","Neues Institut")</f>
        <v>New Institute</v>
      </c>
    </row>
    <row r="6" spans="1:15" x14ac:dyDescent="0.25">
      <c r="C6" s="3"/>
      <c r="D6" s="3"/>
      <c r="E6" s="3"/>
      <c r="F6" s="3" t="s">
        <v>130</v>
      </c>
      <c r="G6" s="3" t="str">
        <f>IF(ExamTask!$D$4="English","Inorganic Chemistry I","Anorganische Chemie I")</f>
        <v>Inorganic Chemistry I</v>
      </c>
      <c r="H6" s="3" t="str">
        <f>IF(ExamTask!$D$4="English","Applied Physics","Angewandte Physik")</f>
        <v>Applied Physics</v>
      </c>
      <c r="I6" s="3"/>
      <c r="J6" s="3" t="str">
        <f>IF(ExamTask!$D$4="English","Circuits and Systems","Grundlagen der Elektrotechnik und Elektronik")</f>
        <v>Circuits and Systems</v>
      </c>
      <c r="K6" s="3" t="str">
        <f>IF(ExamTask!$D$4="English","Manufacturing Science and Engineering","Fertigungstechnik")</f>
        <v>Manufacturing Science and Engineering</v>
      </c>
    </row>
    <row r="7" spans="1:15" x14ac:dyDescent="0.25">
      <c r="C7" s="3"/>
      <c r="D7" s="3"/>
      <c r="E7" s="3"/>
      <c r="F7" s="3" t="s">
        <v>131</v>
      </c>
      <c r="G7" s="3" t="str">
        <f>IF(ExamTask!$D$4="English","Inorganic Chemistry II","Anorganische Chemie II")</f>
        <v>Inorganic Chemistry II</v>
      </c>
      <c r="H7" s="3"/>
      <c r="I7" s="3"/>
      <c r="J7" s="3" t="str">
        <f>IF(ExamTask!$D$4="English","Acoustics and Speech Communications","Akustik und Sprachkommunikation")</f>
        <v>Acoustics and Speech Communications</v>
      </c>
      <c r="K7" s="3" t="str">
        <f>IF(ExamTask!$D$4="English","Lightweight Engineering and Polymer Technology","Leichtbau und Kunststofftechnik")</f>
        <v>Lightweight Engineering and Polymer Technology</v>
      </c>
      <c r="L7" s="3"/>
    </row>
    <row r="8" spans="1:15" x14ac:dyDescent="0.25">
      <c r="C8" s="3"/>
      <c r="D8" s="3"/>
      <c r="E8" s="3"/>
      <c r="G8" s="3" t="str">
        <f>IF(ExamTask!$D$4="English","Macromolecular Chemistry","Makromolekulare Chemie")</f>
        <v>Macromolecular Chemistry</v>
      </c>
      <c r="H8" s="3"/>
      <c r="I8" s="3"/>
      <c r="J8" s="3" t="str">
        <f>IF(ExamTask!$D$4="English","Solid State Electronics","Festkörperelektronik")</f>
        <v>Solid State Electronics</v>
      </c>
      <c r="K8" s="3" t="str">
        <f>IF(ExamTask!$D$4="English","Aerospace Engineering","Luft- und Raumfahrttechnik")</f>
        <v>Aerospace Engineering</v>
      </c>
      <c r="L8" s="3"/>
    </row>
    <row r="9" spans="1:15" x14ac:dyDescent="0.25">
      <c r="A9" s="3"/>
      <c r="B9" s="3"/>
      <c r="C9" s="3"/>
      <c r="D9" s="3"/>
      <c r="E9" s="3"/>
      <c r="F9" s="3"/>
      <c r="G9" s="3" t="str">
        <f>IF(ExamTask!$D$4="English","Physical Chemistry","Physikalische Chemie")</f>
        <v>Physical Chemistry</v>
      </c>
      <c r="H9" s="3"/>
      <c r="I9" s="3"/>
      <c r="J9" s="3" t="str">
        <f>IF(ExamTask!$D$4="English","Semiconductors and Microsystems","Halbleiter- und Mikrosystemtechnik")</f>
        <v>Semiconductors and Microsystems</v>
      </c>
      <c r="K9" s="3" t="str">
        <f>IF(ExamTask!$D$4="English","Natural Materials Technology","Naturstofftechnik")</f>
        <v>Natural Materials Technology</v>
      </c>
      <c r="L9" s="3"/>
    </row>
    <row r="10" spans="1:15" x14ac:dyDescent="0.25">
      <c r="A10" s="3"/>
      <c r="B10" s="3"/>
      <c r="C10" s="3"/>
      <c r="D10" s="3"/>
      <c r="E10" s="3"/>
      <c r="G10" s="3" t="str">
        <f>IF(ExamTask!$D$4="English","Bioanalytical Chemistry","Bioanalytische Chemie")</f>
        <v>Bioanalytical Chemistry</v>
      </c>
      <c r="H10" s="3"/>
      <c r="I10" s="3"/>
      <c r="J10" s="3" t="str">
        <f>IF(ExamTask!$D$4="English","Communication Technology","Nachrichtentechnik")</f>
        <v>Communication Technology</v>
      </c>
      <c r="K10" s="3" t="str">
        <f>IF(ExamTask!$D$4="English","Process Engineering and Environmental Technology","Verfahrens- und Umwelttechnik")</f>
        <v>Process Engineering and Environmental Technology</v>
      </c>
      <c r="L10" s="3"/>
    </row>
    <row r="11" spans="1:15" x14ac:dyDescent="0.25">
      <c r="A11" s="3"/>
      <c r="B11" s="3"/>
      <c r="C11" s="3"/>
      <c r="D11" s="3"/>
      <c r="E11" s="3"/>
      <c r="F11" s="3"/>
      <c r="H11" s="3"/>
      <c r="I11" s="3"/>
      <c r="J11" s="3"/>
      <c r="K11" s="3" t="str">
        <f>IF(ExamTask!$D$4="English","Materials Science","Werkstoffwissenschaften")</f>
        <v>Materials Science</v>
      </c>
      <c r="L11" s="3"/>
    </row>
    <row r="12" spans="1:15" x14ac:dyDescent="0.25">
      <c r="A12" s="3"/>
      <c r="B12" s="3"/>
      <c r="J12" s="6"/>
      <c r="K12" s="3" t="str">
        <f>IF(ExamTask!$D$4="English","Textile Maschinery and High Performance Material Technology","Textilmaschinen und Hochleistungswerkstofftechnik")</f>
        <v>Textile Maschinery and High Performance Material Technology</v>
      </c>
    </row>
    <row r="13" spans="1:15" x14ac:dyDescent="0.25">
      <c r="K13" s="4" t="str">
        <f>IF(ExamTask!$D$4="English","Mechatronic Engineering","Mechatronischer Maschinenbau")</f>
        <v>Mechatronic Engineering</v>
      </c>
    </row>
    <row r="15" spans="1:15" x14ac:dyDescent="0.25">
      <c r="A15" s="3"/>
      <c r="B15" s="3"/>
    </row>
    <row r="16" spans="1:15" x14ac:dyDescent="0.25">
      <c r="A16" s="7"/>
      <c r="B16" s="7"/>
    </row>
    <row r="17" spans="1:15" x14ac:dyDescent="0.25">
      <c r="A17" s="3"/>
      <c r="B17" s="3" t="s">
        <v>79</v>
      </c>
      <c r="C17" s="4">
        <f>COUNTA(C5:C16)</f>
        <v>1</v>
      </c>
      <c r="D17" s="4">
        <f>COUNTA(D5:D16)</f>
        <v>0</v>
      </c>
      <c r="E17" s="4">
        <f>COUNTA(E5:E16)</f>
        <v>0</v>
      </c>
      <c r="F17" s="4">
        <f>COUNTA(F5:F16)</f>
        <v>3</v>
      </c>
      <c r="G17" s="4">
        <f>COUNTA(G6:G16)</f>
        <v>5</v>
      </c>
      <c r="H17" s="4">
        <f t="shared" ref="H17:O17" si="0">COUNTA(H5:H16)</f>
        <v>2</v>
      </c>
      <c r="I17" s="4">
        <f t="shared" si="0"/>
        <v>1</v>
      </c>
      <c r="J17" s="4">
        <f t="shared" si="0"/>
        <v>6</v>
      </c>
      <c r="K17" s="4">
        <f t="shared" si="0"/>
        <v>9</v>
      </c>
      <c r="L17" s="4">
        <f t="shared" si="0"/>
        <v>1</v>
      </c>
      <c r="M17" s="4">
        <f t="shared" si="0"/>
        <v>1</v>
      </c>
      <c r="O17">
        <f t="shared" si="0"/>
        <v>1</v>
      </c>
    </row>
    <row r="20" spans="1:15" x14ac:dyDescent="0.25">
      <c r="A20" s="2" t="s">
        <v>81</v>
      </c>
      <c r="C20" s="5" t="s">
        <v>85</v>
      </c>
      <c r="D20" s="5" t="s">
        <v>19</v>
      </c>
      <c r="E20" s="5" t="s">
        <v>84</v>
      </c>
      <c r="F20" s="5" t="s">
        <v>86</v>
      </c>
      <c r="G20" s="5" t="s">
        <v>87</v>
      </c>
      <c r="H20" s="5" t="s">
        <v>88</v>
      </c>
      <c r="I20" s="5" t="s">
        <v>89</v>
      </c>
      <c r="J20" s="5" t="s">
        <v>90</v>
      </c>
      <c r="K20" s="5" t="s">
        <v>91</v>
      </c>
      <c r="L20" s="5" t="s">
        <v>92</v>
      </c>
      <c r="M20" s="5" t="s">
        <v>93</v>
      </c>
      <c r="N20" s="74" t="s">
        <v>140</v>
      </c>
      <c r="O20" s="63" t="s">
        <v>109</v>
      </c>
    </row>
    <row r="21" spans="1:15" x14ac:dyDescent="0.25">
      <c r="C21" s="3" t="str">
        <f>_xlfn.CONCAT(C$20,"Bcube")</f>
        <v>TUD_CMCB_Bcube</v>
      </c>
      <c r="D21" s="3"/>
      <c r="E21" s="3"/>
      <c r="F21" s="3" t="str">
        <f>_xlfn.CONCAT(F$20,"SMM")</f>
        <v>TUD_CFAED_SMM</v>
      </c>
      <c r="G21" s="3" t="str">
        <f>_xlfn.CONCAT(G$20,"MFM")</f>
        <v>TUD_Che_MFM</v>
      </c>
      <c r="H21" s="3" t="str">
        <f>_xlfn.CONCAT(H$20,"IFM")</f>
        <v>TUD_Phy_IFM</v>
      </c>
      <c r="I21" s="3" t="str">
        <f>_xlfn.CONCAT(I$20,"Mikro")</f>
        <v>TUD_Bio_Mikro</v>
      </c>
      <c r="J21" s="3" t="str">
        <f>_xlfn.CONCAT(J$20,"ETI")</f>
        <v>TUD_ETIT_ETI</v>
      </c>
      <c r="K21" s="3" t="str">
        <f>_xlfn.CONCAT(K$20,"IET")</f>
        <v>TUD_Masch_IET</v>
      </c>
      <c r="L21" s="3" t="str">
        <f>_xlfn.CONCAT(L$20,"IGT")</f>
        <v>TUD_Bau_IGT</v>
      </c>
      <c r="M21" s="3" t="str">
        <f>_xlfn.CONCAT(M$20,"IBS")</f>
        <v>TUD_Forst_IBS</v>
      </c>
      <c r="N21" s="3" t="str">
        <f>_xlfn.CONCAT(N$20,"ISI")</f>
        <v>TUD_Hydro_ISI</v>
      </c>
      <c r="O21" t="s">
        <v>121</v>
      </c>
    </row>
    <row r="22" spans="1:15" x14ac:dyDescent="0.25">
      <c r="C22" s="3"/>
      <c r="D22" s="3"/>
      <c r="E22" s="3"/>
      <c r="F22" s="3" t="str">
        <f>_xlfn.CONCAT(F$20,"DCN")</f>
        <v>TUD_CFAED_DCN</v>
      </c>
      <c r="G22" s="3" t="str">
        <f>_xlfn.CONCAT(G$20,"AC1")</f>
        <v>TUD_Che_AC1</v>
      </c>
      <c r="H22" s="3" t="str">
        <f>_xlfn.CONCAT(H$20,"IAP")</f>
        <v>TUD_Phy_IAP</v>
      </c>
      <c r="I22" s="3"/>
      <c r="J22" s="3" t="str">
        <f>_xlfn.CONCAT(J$20,"IEE")</f>
        <v>TUD_ETIT_IEE</v>
      </c>
      <c r="K22" s="3" t="str">
        <f>_xlfn.CONCAT(K$20,"IF")</f>
        <v>TUD_Masch_IF</v>
      </c>
    </row>
    <row r="23" spans="1:15" x14ac:dyDescent="0.25">
      <c r="C23" s="3"/>
      <c r="D23" s="3"/>
      <c r="E23" s="3"/>
      <c r="F23" s="3" t="s">
        <v>132</v>
      </c>
      <c r="G23" s="3" t="str">
        <f>_xlfn.CONCAT(G$20,"AC2")</f>
        <v>TUD_Che_AC2</v>
      </c>
      <c r="H23" s="3"/>
      <c r="I23" s="3"/>
      <c r="J23" s="3" t="str">
        <f>_xlfn.CONCAT(J$20,"IAS")</f>
        <v>TUD_ETIT_IAS</v>
      </c>
      <c r="K23" s="3" t="str">
        <f>_xlfn.CONCAT(K$20,"ILK")</f>
        <v>TUD_Masch_ILK</v>
      </c>
      <c r="L23" s="3"/>
    </row>
    <row r="24" spans="1:15" x14ac:dyDescent="0.25">
      <c r="C24" s="3"/>
      <c r="D24" s="3"/>
      <c r="E24" s="3"/>
      <c r="G24" s="3" t="str">
        <f>_xlfn.CONCAT(G$20,"MC1")</f>
        <v>TUD_Che_MC1</v>
      </c>
      <c r="H24" s="3"/>
      <c r="I24" s="3"/>
      <c r="J24" s="3" t="str">
        <f>_xlfn.CONCAT(J$20,"IFE")</f>
        <v>TUD_ETIT_IFE</v>
      </c>
      <c r="K24" s="3" t="str">
        <f>_xlfn.CONCAT(K$20,"ILR")</f>
        <v>TUD_Masch_ILR</v>
      </c>
      <c r="L24" s="3"/>
    </row>
    <row r="25" spans="1:15" x14ac:dyDescent="0.25">
      <c r="C25" s="3"/>
      <c r="D25" s="3"/>
      <c r="E25" s="3"/>
      <c r="F25" s="3"/>
      <c r="G25" s="3" t="str">
        <f>_xlfn.CONCAT(G$20,"PC")</f>
        <v>TUD_Che_PC</v>
      </c>
      <c r="H25" s="3"/>
      <c r="I25" s="3"/>
      <c r="J25" s="3" t="str">
        <f>_xlfn.CONCAT(J$20,"IHM")</f>
        <v>TUD_ETIT_IHM</v>
      </c>
      <c r="K25" s="3" t="str">
        <f>_xlfn.CONCAT(K$20,"INT")</f>
        <v>TUD_Masch_INT</v>
      </c>
      <c r="L25" s="3"/>
    </row>
    <row r="26" spans="1:15" x14ac:dyDescent="0.25">
      <c r="C26" s="3"/>
      <c r="D26" s="3"/>
      <c r="E26" s="3"/>
      <c r="G26" s="3" t="str">
        <f>_xlfn.CONCAT(G$20,"ANC1")</f>
        <v>TUD_Che_ANC1</v>
      </c>
      <c r="H26" s="3"/>
      <c r="I26" s="3"/>
      <c r="J26" s="3" t="str">
        <f>_xlfn.CONCAT(J$20,"IFN")</f>
        <v>TUD_ETIT_IFN</v>
      </c>
      <c r="K26" s="3" t="str">
        <f>_xlfn.CONCAT(K$20,"IFVU")</f>
        <v>TUD_Masch_IFVU</v>
      </c>
      <c r="L26" s="3"/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 t="str">
        <f>_xlfn.CONCAT(K$20,"IFWW")</f>
        <v>TUD_Masch_IFWW</v>
      </c>
      <c r="L27" s="3"/>
    </row>
    <row r="28" spans="1:15" x14ac:dyDescent="0.25">
      <c r="J28" s="6"/>
      <c r="K28" s="3" t="str">
        <f>_xlfn.CONCAT(K$20,"ITM")</f>
        <v>TUD_Masch_ITM</v>
      </c>
    </row>
    <row r="29" spans="1:15" x14ac:dyDescent="0.25">
      <c r="K29" s="3" t="str">
        <f>_xlfn.CONCAT(K$20,"IMD")</f>
        <v>TUD_Masch_IMD</v>
      </c>
    </row>
  </sheetData>
  <sheetProtection algorithmName="SHA-512" hashValue="/ktQRcf9Wsoob6mLC3Vvya61E8xp6QwejMNMJnZIqscGyUa5Jvz0BG942yb/28iV/g+WsM08I4AoJMY4/BJCJw==" saltValue="GVTeJePUOs60Mb4iNVF2hg==" spinCount="100000" sheet="1" select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139E-FD09-48C3-A4E0-683E20B356EF}">
  <sheetPr codeName="Sheet3"/>
  <dimension ref="A1:AN32"/>
  <sheetViews>
    <sheetView workbookViewId="0">
      <selection activeCell="AM1" sqref="D1:AM1048576"/>
    </sheetView>
  </sheetViews>
  <sheetFormatPr baseColWidth="10" defaultColWidth="9.140625" defaultRowHeight="15" x14ac:dyDescent="0.25"/>
  <cols>
    <col min="1" max="5" width="9.140625" style="4"/>
    <col min="7" max="7" width="9.140625" style="4"/>
    <col min="8" max="9" width="16.28515625" style="4" customWidth="1"/>
    <col min="10" max="31" width="9.140625" style="4"/>
    <col min="32" max="32" width="20.28515625" style="4" customWidth="1"/>
    <col min="33" max="16384" width="9.140625" style="4"/>
  </cols>
  <sheetData>
    <row r="1" spans="1:40" x14ac:dyDescent="0.25">
      <c r="A1" s="8" t="s">
        <v>53</v>
      </c>
      <c r="B1" s="8" t="s">
        <v>54</v>
      </c>
      <c r="C1" s="4" t="s">
        <v>18</v>
      </c>
      <c r="D1" s="4" t="s">
        <v>27</v>
      </c>
      <c r="E1" s="4" t="s">
        <v>146</v>
      </c>
      <c r="F1" t="s">
        <v>135</v>
      </c>
      <c r="G1" s="4" t="s">
        <v>125</v>
      </c>
      <c r="H1" s="4" t="s">
        <v>61</v>
      </c>
      <c r="I1" s="4" t="s">
        <v>62</v>
      </c>
      <c r="J1" s="4" t="s">
        <v>142</v>
      </c>
      <c r="K1" s="4" t="s">
        <v>63</v>
      </c>
      <c r="L1" s="4" t="s">
        <v>22</v>
      </c>
      <c r="M1" s="4" t="s">
        <v>23</v>
      </c>
      <c r="N1" s="4" t="s">
        <v>64</v>
      </c>
      <c r="O1" s="4" t="s">
        <v>128</v>
      </c>
      <c r="P1" s="4" t="s">
        <v>65</v>
      </c>
      <c r="Q1" s="4" t="s">
        <v>67</v>
      </c>
      <c r="R1" s="4" t="s">
        <v>66</v>
      </c>
      <c r="S1" s="4" t="s">
        <v>104</v>
      </c>
      <c r="T1" s="4" t="s">
        <v>163</v>
      </c>
      <c r="U1" s="4" t="s">
        <v>68</v>
      </c>
      <c r="V1" s="4" t="s">
        <v>69</v>
      </c>
      <c r="W1" s="4" t="s">
        <v>28</v>
      </c>
      <c r="X1" s="4" t="s">
        <v>29</v>
      </c>
      <c r="Y1" s="4" t="s">
        <v>30</v>
      </c>
      <c r="Z1" s="4" t="s">
        <v>31</v>
      </c>
      <c r="AA1" s="4" t="s">
        <v>147</v>
      </c>
      <c r="AB1" s="4" t="s">
        <v>124</v>
      </c>
      <c r="AC1" s="9" t="s">
        <v>70</v>
      </c>
      <c r="AD1" s="4" t="s">
        <v>100</v>
      </c>
      <c r="AE1" s="9" t="s">
        <v>71</v>
      </c>
      <c r="AF1" s="9" t="s">
        <v>73</v>
      </c>
      <c r="AG1" s="9" t="s">
        <v>74</v>
      </c>
      <c r="AH1" s="75" t="s">
        <v>144</v>
      </c>
      <c r="AI1" s="9" t="s">
        <v>75</v>
      </c>
      <c r="AJ1" s="9" t="s">
        <v>76</v>
      </c>
      <c r="AK1" s="4" t="s">
        <v>105</v>
      </c>
      <c r="AL1" s="4" t="s">
        <v>32</v>
      </c>
      <c r="AM1" s="4" t="s">
        <v>141</v>
      </c>
      <c r="AN1" s="4" t="s">
        <v>117</v>
      </c>
    </row>
    <row r="2" spans="1:40" x14ac:dyDescent="0.25">
      <c r="A2" s="2"/>
      <c r="B2" s="8" t="s">
        <v>55</v>
      </c>
      <c r="C2" s="4" t="s">
        <v>18</v>
      </c>
      <c r="D2" s="4" t="s">
        <v>20</v>
      </c>
      <c r="E2" s="4" t="s">
        <v>146</v>
      </c>
      <c r="F2" t="s">
        <v>135</v>
      </c>
      <c r="G2" s="4" t="s">
        <v>125</v>
      </c>
      <c r="H2" s="4" t="s">
        <v>61</v>
      </c>
      <c r="I2" s="4" t="s">
        <v>62</v>
      </c>
      <c r="J2" s="4" t="s">
        <v>142</v>
      </c>
      <c r="K2" s="4" t="s">
        <v>63</v>
      </c>
      <c r="L2" s="4" t="s">
        <v>22</v>
      </c>
      <c r="M2" s="4" t="s">
        <v>23</v>
      </c>
      <c r="N2" s="4" t="s">
        <v>64</v>
      </c>
      <c r="O2" s="4" t="s">
        <v>128</v>
      </c>
      <c r="P2" s="4" t="s">
        <v>65</v>
      </c>
      <c r="Q2" s="4" t="s">
        <v>67</v>
      </c>
      <c r="R2" s="4" t="s">
        <v>66</v>
      </c>
      <c r="S2" s="4" t="s">
        <v>104</v>
      </c>
      <c r="T2" s="4" t="s">
        <v>163</v>
      </c>
      <c r="U2" s="4" t="s">
        <v>68</v>
      </c>
      <c r="V2" s="4" t="s">
        <v>69</v>
      </c>
      <c r="W2" s="4" t="s">
        <v>28</v>
      </c>
      <c r="X2" s="4" t="s">
        <v>29</v>
      </c>
      <c r="Y2" s="4" t="s">
        <v>30</v>
      </c>
      <c r="Z2" s="4" t="s">
        <v>31</v>
      </c>
      <c r="AA2" s="4" t="s">
        <v>147</v>
      </c>
      <c r="AB2" s="4" t="s">
        <v>124</v>
      </c>
      <c r="AC2" s="4" t="s">
        <v>70</v>
      </c>
      <c r="AD2" s="4" t="s">
        <v>101</v>
      </c>
      <c r="AE2" s="4" t="s">
        <v>72</v>
      </c>
      <c r="AF2" s="4" t="s">
        <v>73</v>
      </c>
      <c r="AG2" s="9" t="s">
        <v>74</v>
      </c>
      <c r="AH2" s="75" t="s">
        <v>144</v>
      </c>
      <c r="AI2" s="4" t="s">
        <v>75</v>
      </c>
      <c r="AJ2" s="4" t="s">
        <v>77</v>
      </c>
      <c r="AK2" s="4" t="s">
        <v>106</v>
      </c>
      <c r="AL2" s="4" t="s">
        <v>32</v>
      </c>
      <c r="AM2" s="4" t="s">
        <v>141</v>
      </c>
      <c r="AN2" s="4" t="s">
        <v>118</v>
      </c>
    </row>
    <row r="3" spans="1:40" x14ac:dyDescent="0.25">
      <c r="D3" s="9"/>
      <c r="E3" s="9"/>
      <c r="G3" s="3"/>
      <c r="H3" s="3"/>
      <c r="I3" s="7"/>
      <c r="J3" s="3"/>
      <c r="K3" s="3"/>
    </row>
    <row r="4" spans="1:40" x14ac:dyDescent="0.25">
      <c r="C4" s="5" t="str">
        <f>IF(ExamTask!$D$4="English",C1,C2)</f>
        <v>TU Dresden</v>
      </c>
      <c r="D4" s="5" t="str">
        <f>IF(ExamTask!$D$4="English",D1,D2)</f>
        <v>Angst-Pfister AG</v>
      </c>
      <c r="E4" s="5" t="str">
        <f>IF(ExamTask!$D$4="English",E1,E2)</f>
        <v>Avancis</v>
      </c>
      <c r="F4" s="62" t="s">
        <v>135</v>
      </c>
      <c r="G4" s="5" t="s">
        <v>125</v>
      </c>
      <c r="H4" s="5" t="str">
        <f>IF(ExamTask!$D$4="English",H1,H2)</f>
        <v>Fraunhofer ENAS</v>
      </c>
      <c r="I4" s="5" t="str">
        <f>IF(ExamTask!$D$4="English",I1,I2)</f>
        <v>Fraunhofer IKTS</v>
      </c>
      <c r="J4" s="5" t="s">
        <v>142</v>
      </c>
      <c r="K4" s="5" t="str">
        <f>IF(ExamTask!$D$4="English",K1,K2)</f>
        <v>Fraunhofer IPMS</v>
      </c>
      <c r="L4" s="5" t="str">
        <f>IF(ExamTask!$D$4="English",L1,L2)</f>
        <v>HZDR</v>
      </c>
      <c r="M4" s="5" t="str">
        <f>IF(ExamTask!$D$4="English",M1,M2)</f>
        <v>IIEST</v>
      </c>
      <c r="N4" s="5" t="str">
        <f>IF(ExamTask!$D$4="English",N1,N2)</f>
        <v>INAM e.V.</v>
      </c>
      <c r="O4" s="5" t="str">
        <f>IF(ExamTask!$D$4="English",O1,O2)</f>
        <v>JENOPTIK Optical Systems GmbH</v>
      </c>
      <c r="P4" s="5" t="str">
        <f>IF(ExamTask!$D$4="English",P1,P2)</f>
        <v>KSI - Meinsberg</v>
      </c>
      <c r="Q4" s="5" t="str">
        <f>IF(ExamTask!$D$4="English",Q1,Q2)</f>
        <v>Leibniz IFW</v>
      </c>
      <c r="R4" s="5" t="str">
        <f>IF(ExamTask!$D$4="English",R1,R2)</f>
        <v>Leibniz IPF</v>
      </c>
      <c r="S4" s="5" t="str">
        <f>IF(ExamTask!$D$4="English",S1,S2)</f>
        <v>Max Planck CBG</v>
      </c>
      <c r="T4" s="5" t="s">
        <v>163</v>
      </c>
      <c r="U4" s="5" t="str">
        <f>IF(ExamTask!$D$4="English",U1,U2)</f>
        <v>MPI CPfS</v>
      </c>
      <c r="V4" s="5" t="str">
        <f>IF(ExamTask!$D$4="English",V1,V2)</f>
        <v>NaMLab</v>
      </c>
      <c r="W4" s="5" t="str">
        <f>IF(ExamTask!$D$4="English",W1,W2)</f>
        <v>NorCSi GmbH</v>
      </c>
      <c r="X4" s="5" t="str">
        <f>IF(ExamTask!$D$4="English",X1,X2)</f>
        <v>SemiSol</v>
      </c>
      <c r="Y4" s="5" t="str">
        <f>IF(ExamTask!$D$4="English",Y1,Y2)</f>
        <v>SGS Institut Fresenius GmbH</v>
      </c>
      <c r="Z4" s="5" t="str">
        <f>IF(ExamTask!$D$4="English",Z1,Z2)</f>
        <v>Sunfire</v>
      </c>
      <c r="AA4" s="5" t="str">
        <f>IF(ExamTask!$D$4="English",AA1,AA2)</f>
        <v>TDK</v>
      </c>
      <c r="AB4" s="5" t="str">
        <f>IF(ExamTask!$D$4="English",AB1,AB2)</f>
        <v>Techifab</v>
      </c>
      <c r="AC4" s="5" t="str">
        <f>IF(ExamTask!$D$4="English",AC1,AC2)</f>
        <v>TU Chemnitz</v>
      </c>
      <c r="AD4" s="5" t="str">
        <f>IF(ExamTask!$D$4="English",AD1,AD2)</f>
        <v>TU Munich</v>
      </c>
      <c r="AE4" s="5" t="str">
        <f>IF(ExamTask!$D$4="English",AE1,AE2)</f>
        <v>TU Wien</v>
      </c>
      <c r="AF4" s="5" t="str">
        <f>IF(ExamTask!$D$4="English",AF1,AF2)</f>
        <v>U Augsburg</v>
      </c>
      <c r="AG4" s="5" t="str">
        <f>IF(ExamTask!$D$4="English",AG1,AG2)</f>
        <v>U Bayreuth</v>
      </c>
      <c r="AH4" s="5" t="s">
        <v>144</v>
      </c>
      <c r="AI4" s="5" t="str">
        <f>IF(ExamTask!$D$4="English",AI1,AI2)</f>
        <v>U Leipzig</v>
      </c>
      <c r="AJ4" s="5" t="str">
        <f>IF(ExamTask!$D$4="English",AJ1,AJ2)</f>
        <v>Universität Rome 2</v>
      </c>
      <c r="AK4" s="5" t="str">
        <f>IF(ExamTask!$D$4="English",AK1,AK2)</f>
        <v>University of Campania "Luigi Vanvitelli"</v>
      </c>
      <c r="AL4" s="5" t="str">
        <f>IF(ExamTask!$D$4="English",AL1,AL2)</f>
        <v>von-Ardenne</v>
      </c>
      <c r="AM4" s="5" t="s">
        <v>141</v>
      </c>
      <c r="AN4" s="5" t="str">
        <f>IF(ExamTask!$D$4="English",AN1,AN2)</f>
        <v>New Entry</v>
      </c>
    </row>
    <row r="5" spans="1:40" x14ac:dyDescent="0.25">
      <c r="C5" s="4" t="s">
        <v>80</v>
      </c>
      <c r="D5" s="9"/>
      <c r="E5" s="9"/>
      <c r="F5" t="s">
        <v>137</v>
      </c>
      <c r="G5" s="3"/>
      <c r="H5" s="3"/>
      <c r="I5" s="7"/>
      <c r="J5" s="3"/>
      <c r="K5" s="3"/>
      <c r="AA5" s="3"/>
      <c r="AB5" s="9"/>
      <c r="AC5" s="4" t="str">
        <f>IF(ExamTask!$D$4="English","Center for Microtechnology","Zentrum für Mikrotechnologie")</f>
        <v>Center for Microtechnology</v>
      </c>
      <c r="AD5" s="4" t="s">
        <v>103</v>
      </c>
      <c r="AE5" s="9" t="str">
        <f>IF(ExamTask!$D$4="English","Electrical Engineering and Information Technology","Elektrotechnik und Informationstechnik")</f>
        <v>Electrical Engineering and Information Technology</v>
      </c>
      <c r="AF5" s="4" t="str">
        <f>IF(ExamTask!$D$4="English","Physics","Physik")</f>
        <v>Physics</v>
      </c>
      <c r="AG5" s="4" t="str">
        <f>IF(ExamTask!$D$4="English","Functional Materials","Funktionsmaterialien")</f>
        <v>Functional Materials</v>
      </c>
      <c r="AJ5" s="4" t="s">
        <v>78</v>
      </c>
      <c r="AK5" s="4" t="s">
        <v>108</v>
      </c>
    </row>
    <row r="6" spans="1:40" x14ac:dyDescent="0.25">
      <c r="D6" s="9"/>
      <c r="E6" s="9"/>
      <c r="G6" s="3"/>
      <c r="H6" s="3"/>
      <c r="I6" s="7"/>
      <c r="J6" s="3"/>
      <c r="K6" s="3"/>
      <c r="Y6" s="3"/>
      <c r="Z6" s="9"/>
      <c r="AA6" s="9"/>
      <c r="AC6" s="9" t="str">
        <f>IF(ExamTask!$D$4="English","Physics","Physik")</f>
        <v>Physics</v>
      </c>
    </row>
    <row r="7" spans="1:40" x14ac:dyDescent="0.25">
      <c r="D7" s="9"/>
      <c r="E7" s="9"/>
      <c r="G7" s="3"/>
      <c r="H7" s="3"/>
      <c r="I7" s="7"/>
      <c r="J7" s="3"/>
      <c r="K7" s="3"/>
    </row>
    <row r="8" spans="1:40" x14ac:dyDescent="0.25">
      <c r="D8" s="9"/>
      <c r="E8" s="9"/>
      <c r="G8" s="3"/>
      <c r="H8" s="3"/>
      <c r="I8" s="7"/>
      <c r="J8" s="3"/>
      <c r="K8" s="3"/>
    </row>
    <row r="9" spans="1:40" x14ac:dyDescent="0.25">
      <c r="D9" s="9"/>
      <c r="E9" s="9"/>
      <c r="G9" s="3"/>
      <c r="H9" s="3"/>
      <c r="I9" s="7"/>
      <c r="J9" s="3"/>
      <c r="K9" s="3"/>
    </row>
    <row r="10" spans="1:40" x14ac:dyDescent="0.25">
      <c r="D10" s="9"/>
      <c r="E10" s="9"/>
      <c r="G10" s="7"/>
      <c r="H10" s="7"/>
      <c r="I10" s="7"/>
      <c r="J10" s="7"/>
      <c r="K10" s="7"/>
    </row>
    <row r="11" spans="1:40" x14ac:dyDescent="0.25">
      <c r="D11" s="9"/>
      <c r="E11" s="9"/>
      <c r="G11" s="7"/>
      <c r="H11" s="7"/>
      <c r="I11" s="7"/>
      <c r="J11" s="7"/>
      <c r="K11" s="7"/>
    </row>
    <row r="12" spans="1:40" x14ac:dyDescent="0.25">
      <c r="D12" s="9"/>
      <c r="E12" s="9"/>
      <c r="G12" s="3"/>
      <c r="H12" s="3"/>
      <c r="I12" s="7"/>
      <c r="J12" s="3"/>
      <c r="K12" s="3"/>
    </row>
    <row r="13" spans="1:40" x14ac:dyDescent="0.25">
      <c r="D13" s="9"/>
      <c r="E13" s="9"/>
      <c r="G13" s="7"/>
      <c r="H13" s="7"/>
      <c r="I13" s="7"/>
      <c r="J13" s="7"/>
      <c r="K13" s="7"/>
    </row>
    <row r="14" spans="1:40" x14ac:dyDescent="0.25">
      <c r="D14" s="9"/>
      <c r="E14" s="9"/>
      <c r="G14" s="7"/>
      <c r="H14" s="7"/>
      <c r="I14" s="7"/>
      <c r="J14" s="7"/>
      <c r="K14" s="7"/>
      <c r="L14" s="7"/>
    </row>
    <row r="15" spans="1:40" x14ac:dyDescent="0.25">
      <c r="D15" s="9"/>
      <c r="E15" s="9"/>
      <c r="G15" s="3"/>
      <c r="H15" s="3"/>
      <c r="I15" s="7"/>
      <c r="J15" s="3"/>
      <c r="K15" s="3"/>
      <c r="L15" s="3"/>
    </row>
    <row r="16" spans="1:40" x14ac:dyDescent="0.25">
      <c r="D16" s="9"/>
      <c r="E16" s="9"/>
      <c r="G16" s="7"/>
      <c r="H16" s="7"/>
      <c r="I16" s="7"/>
      <c r="J16" s="7"/>
      <c r="K16" s="7"/>
      <c r="L16" s="7"/>
    </row>
    <row r="17" spans="2:40" x14ac:dyDescent="0.25">
      <c r="B17" s="3" t="s">
        <v>79</v>
      </c>
      <c r="C17" s="4">
        <f>COUNTA(C5:C16)</f>
        <v>1</v>
      </c>
      <c r="D17" s="4">
        <f>COUNTA(D5:D16)</f>
        <v>0</v>
      </c>
      <c r="E17" s="4">
        <f>COUNTA(E5:E16)</f>
        <v>0</v>
      </c>
      <c r="F17">
        <f>COUNTA(F5:F16)</f>
        <v>1</v>
      </c>
      <c r="G17" s="4">
        <f>COUNTA(G5:G16)</f>
        <v>0</v>
      </c>
      <c r="H17" s="4">
        <f>COUNTA(H5:H16)</f>
        <v>0</v>
      </c>
      <c r="I17" s="4">
        <f>COUNTA(I5:I16)</f>
        <v>0</v>
      </c>
      <c r="J17" s="4">
        <f>COUNTA(J5:J16)</f>
        <v>0</v>
      </c>
      <c r="K17" s="4">
        <f>COUNTA(K5:K16)</f>
        <v>0</v>
      </c>
      <c r="L17" s="4">
        <f>COUNTA(L5:L16)</f>
        <v>0</v>
      </c>
      <c r="M17" s="4">
        <f>COUNTA(M5:M16)</f>
        <v>0</v>
      </c>
      <c r="N17" s="4">
        <f>COUNTA(N5:N16)</f>
        <v>0</v>
      </c>
      <c r="O17" s="4">
        <f>COUNTA(O5:O16)</f>
        <v>0</v>
      </c>
      <c r="P17" s="4">
        <f>COUNTA(P5:P16)</f>
        <v>0</v>
      </c>
      <c r="Q17" s="4">
        <f>COUNTA(Q5:Q16)</f>
        <v>0</v>
      </c>
      <c r="R17" s="4">
        <f>COUNTA(R5:R16)</f>
        <v>0</v>
      </c>
      <c r="S17" s="4">
        <f>COUNTA(S5:S16)</f>
        <v>0</v>
      </c>
      <c r="T17" s="4">
        <f>COUNTA(T5:T16)</f>
        <v>0</v>
      </c>
      <c r="U17" s="4">
        <f>COUNTA(U5:U16)</f>
        <v>0</v>
      </c>
      <c r="V17" s="4">
        <f>COUNTA(V5:V16)</f>
        <v>0</v>
      </c>
      <c r="W17" s="4">
        <f>COUNTA(W5:W16)</f>
        <v>0</v>
      </c>
      <c r="X17" s="4">
        <f>COUNTA(X5:X16)</f>
        <v>0</v>
      </c>
      <c r="Y17" s="4">
        <f>COUNTA(Y5:Y16)</f>
        <v>0</v>
      </c>
      <c r="Z17" s="4">
        <f>COUNTA(Z5:Z16)</f>
        <v>0</v>
      </c>
      <c r="AA17" s="4">
        <f>COUNTA(AA5:AA16)</f>
        <v>0</v>
      </c>
      <c r="AB17" s="4">
        <f>COUNTA(AB5:AB16)</f>
        <v>0</v>
      </c>
      <c r="AC17" s="4">
        <f>COUNTA(AC5:AC16)</f>
        <v>2</v>
      </c>
      <c r="AD17" s="4">
        <f>COUNTA(AD5:AD16)</f>
        <v>1</v>
      </c>
      <c r="AE17" s="4">
        <f>COUNTA(AE5:AE16)</f>
        <v>1</v>
      </c>
      <c r="AF17" s="4">
        <f>COUNTA(AF5:AF16)</f>
        <v>1</v>
      </c>
      <c r="AG17" s="4">
        <f>COUNTA(AG5:AG16)</f>
        <v>1</v>
      </c>
      <c r="AH17" s="4">
        <f>COUNTA(AH5:AH16)</f>
        <v>0</v>
      </c>
      <c r="AI17" s="4">
        <f>COUNTA(AI5:AI16)</f>
        <v>0</v>
      </c>
      <c r="AJ17" s="4">
        <f>COUNTA(AJ5:AJ16)</f>
        <v>1</v>
      </c>
      <c r="AK17" s="4">
        <f>COUNTA(AK5:AK16)</f>
        <v>1</v>
      </c>
      <c r="AL17" s="4">
        <f>COUNTA(AL5:AL16)</f>
        <v>0</v>
      </c>
      <c r="AM17" s="4">
        <f>COUNTA(AM5:AM16)</f>
        <v>0</v>
      </c>
      <c r="AN17" s="4">
        <f t="shared" ref="AN17" si="0">COUNTA(AN5:AN16)</f>
        <v>0</v>
      </c>
    </row>
    <row r="18" spans="2:40" x14ac:dyDescent="0.25">
      <c r="D18" s="9"/>
      <c r="E18" s="9"/>
      <c r="G18" s="3"/>
      <c r="H18" s="3"/>
      <c r="I18" s="7"/>
      <c r="J18" s="3"/>
      <c r="K18" s="3"/>
    </row>
    <row r="19" spans="2:40" x14ac:dyDescent="0.25">
      <c r="D19" s="9"/>
      <c r="E19" s="9"/>
      <c r="G19" s="3"/>
      <c r="H19" s="3"/>
      <c r="I19" s="7"/>
      <c r="J19" s="3"/>
      <c r="K19" s="3"/>
    </row>
    <row r="20" spans="2:40" x14ac:dyDescent="0.25">
      <c r="C20" s="5" t="s">
        <v>109</v>
      </c>
      <c r="D20" s="5" t="str">
        <f>D4</f>
        <v>Angst-Pfister AG</v>
      </c>
      <c r="E20" s="5" t="s">
        <v>146</v>
      </c>
      <c r="F20" s="62" t="s">
        <v>136</v>
      </c>
      <c r="G20" s="5" t="s">
        <v>126</v>
      </c>
      <c r="H20" s="5" t="str">
        <f>"FHG-ENAS"</f>
        <v>FHG-ENAS</v>
      </c>
      <c r="I20" s="5" t="s">
        <v>110</v>
      </c>
      <c r="J20" s="5" t="s">
        <v>143</v>
      </c>
      <c r="K20" s="5" t="s">
        <v>114</v>
      </c>
      <c r="L20" s="5" t="str">
        <f>L4</f>
        <v>HZDR</v>
      </c>
      <c r="M20" s="5" t="s">
        <v>23</v>
      </c>
      <c r="N20" s="5" t="s">
        <v>24</v>
      </c>
      <c r="O20" s="5" t="s">
        <v>127</v>
      </c>
      <c r="P20" s="5" t="s">
        <v>25</v>
      </c>
      <c r="Q20" s="5" t="s">
        <v>111</v>
      </c>
      <c r="R20" s="5" t="s">
        <v>112</v>
      </c>
      <c r="S20" s="5" t="s">
        <v>115</v>
      </c>
      <c r="T20" s="5" t="s">
        <v>163</v>
      </c>
      <c r="U20" s="5" t="s">
        <v>113</v>
      </c>
      <c r="V20" s="5" t="s">
        <v>51</v>
      </c>
      <c r="W20" s="5" t="s">
        <v>83</v>
      </c>
      <c r="X20" s="5" t="str">
        <f>X4</f>
        <v>SemiSol</v>
      </c>
      <c r="Y20" s="5" t="s">
        <v>26</v>
      </c>
      <c r="Z20" s="5" t="s">
        <v>17</v>
      </c>
      <c r="AA20" s="5" t="s">
        <v>147</v>
      </c>
      <c r="AB20" s="5" t="s">
        <v>124</v>
      </c>
      <c r="AC20" s="5" t="s">
        <v>94</v>
      </c>
      <c r="AD20" s="5" t="s">
        <v>102</v>
      </c>
      <c r="AE20" s="5" t="s">
        <v>99</v>
      </c>
      <c r="AF20" s="5" t="s">
        <v>95</v>
      </c>
      <c r="AG20" s="5" t="s">
        <v>96</v>
      </c>
      <c r="AH20" s="5" t="s">
        <v>145</v>
      </c>
      <c r="AI20" s="5" t="s">
        <v>98</v>
      </c>
      <c r="AJ20" s="5" t="s">
        <v>97</v>
      </c>
      <c r="AK20" s="5" t="s">
        <v>107</v>
      </c>
      <c r="AL20" s="5" t="s">
        <v>21</v>
      </c>
      <c r="AM20" s="5" t="s">
        <v>141</v>
      </c>
      <c r="AN20" s="5" t="s">
        <v>116</v>
      </c>
    </row>
    <row r="21" spans="2:40" x14ac:dyDescent="0.25">
      <c r="C21" s="4" t="s">
        <v>80</v>
      </c>
      <c r="D21" s="9"/>
      <c r="E21" s="9"/>
      <c r="F21" t="str">
        <f>F20&amp;"FZU"</f>
        <v>CAS_FZU</v>
      </c>
      <c r="G21" s="3"/>
      <c r="H21" s="3"/>
      <c r="I21" s="7"/>
      <c r="J21" s="3"/>
      <c r="K21" s="3"/>
      <c r="AC21" s="4" t="str">
        <f>AC$20&amp;"ZFM"</f>
        <v>TUC_ZFM</v>
      </c>
      <c r="AD21" s="4" t="str">
        <f>AD$20&amp;"FRMII"</f>
        <v>TUM_FRMII</v>
      </c>
      <c r="AE21" s="4" t="str">
        <f>AE$20&amp;"ETIT"</f>
        <v>TUW_ETIT</v>
      </c>
      <c r="AF21" s="4" t="str">
        <f>AF$20&amp;"Phy"</f>
        <v>UAug_Phy</v>
      </c>
      <c r="AG21" s="4" t="str">
        <f>AG$20&amp;"FM"</f>
        <v>UBay_FM</v>
      </c>
      <c r="AJ21" s="4" t="str">
        <f>AJ$20&amp;"C.H.O.S.E."</f>
        <v>URoma2_C.H.O.S.E.</v>
      </c>
      <c r="AK21" s="4" t="str">
        <f>AK$20&amp;"DiSTABiF"</f>
        <v>UCamp_DiSTABiF</v>
      </c>
    </row>
    <row r="22" spans="2:40" x14ac:dyDescent="0.25">
      <c r="D22" s="9"/>
      <c r="E22" s="9"/>
      <c r="G22" s="3"/>
      <c r="H22" s="3"/>
      <c r="I22" s="7"/>
      <c r="J22" s="3"/>
      <c r="K22" s="3"/>
      <c r="AC22" s="4" t="str">
        <f>AC$20&amp;"Phy"</f>
        <v>TUC_Phy</v>
      </c>
    </row>
    <row r="23" spans="2:40" x14ac:dyDescent="0.25">
      <c r="D23" s="9"/>
      <c r="E23" s="9"/>
      <c r="G23" s="3"/>
      <c r="H23" s="3"/>
      <c r="I23" s="7"/>
      <c r="J23" s="3"/>
      <c r="K23" s="3"/>
    </row>
    <row r="24" spans="2:40" x14ac:dyDescent="0.25">
      <c r="D24" s="9"/>
      <c r="E24" s="9"/>
      <c r="G24" s="3"/>
      <c r="H24" s="3"/>
      <c r="I24" s="7"/>
      <c r="J24" s="3"/>
      <c r="K24" s="3"/>
    </row>
    <row r="25" spans="2:40" x14ac:dyDescent="0.25">
      <c r="D25" s="9"/>
      <c r="E25" s="9"/>
      <c r="G25" s="3"/>
      <c r="H25" s="3"/>
      <c r="I25" s="7"/>
      <c r="J25" s="3"/>
      <c r="K25" s="3"/>
    </row>
    <row r="26" spans="2:40" x14ac:dyDescent="0.25">
      <c r="D26" s="9"/>
      <c r="E26" s="9"/>
      <c r="G26" s="7"/>
      <c r="H26" s="7"/>
      <c r="I26" s="7"/>
      <c r="J26" s="7"/>
      <c r="K26" s="7"/>
    </row>
    <row r="27" spans="2:40" x14ac:dyDescent="0.25">
      <c r="D27" s="9"/>
      <c r="E27" s="9"/>
      <c r="G27" s="7"/>
      <c r="H27" s="7"/>
      <c r="I27" s="7"/>
      <c r="J27" s="7"/>
      <c r="K27" s="7"/>
    </row>
    <row r="28" spans="2:40" x14ac:dyDescent="0.25">
      <c r="D28" s="9"/>
      <c r="E28" s="9"/>
      <c r="G28" s="3"/>
      <c r="H28" s="3"/>
      <c r="I28" s="7"/>
      <c r="J28" s="3"/>
      <c r="K28" s="3"/>
    </row>
    <row r="29" spans="2:40" x14ac:dyDescent="0.25">
      <c r="D29" s="9"/>
      <c r="E29" s="9"/>
      <c r="G29" s="7"/>
      <c r="H29" s="7"/>
      <c r="I29" s="7"/>
      <c r="J29" s="7"/>
      <c r="K29" s="7"/>
    </row>
    <row r="30" spans="2:40" x14ac:dyDescent="0.25">
      <c r="D30" s="9"/>
      <c r="E30" s="9"/>
      <c r="G30" s="7"/>
      <c r="H30" s="7"/>
      <c r="I30" s="7"/>
      <c r="J30" s="7"/>
      <c r="K30" s="7"/>
    </row>
    <row r="31" spans="2:40" x14ac:dyDescent="0.25">
      <c r="D31" s="9"/>
      <c r="E31" s="9"/>
      <c r="G31" s="3"/>
      <c r="H31" s="3"/>
      <c r="I31" s="7"/>
      <c r="J31" s="3"/>
      <c r="K31" s="3"/>
    </row>
    <row r="32" spans="2:40" x14ac:dyDescent="0.25">
      <c r="D32" s="9"/>
      <c r="E32" s="9"/>
      <c r="G32" s="10"/>
      <c r="H32" s="10"/>
      <c r="I32" s="14"/>
      <c r="J32" s="10"/>
      <c r="K32" s="10"/>
    </row>
  </sheetData>
  <sheetProtection algorithmName="SHA-512" hashValue="NKP8+txG0ej2uBOR5rmfup9YE6GNhokAf6UKwJv0eEi+woBIFzcK6KzbKcTrjJx1lkpbgUwDwvfLChX8EGnq/g==" saltValue="phFwdE9+3NGpM+/ZgiU0hQ==" spinCount="100000" sheet="1" objects="1" scenarios="1" selectLockedCells="1"/>
  <sortState xmlns:xlrd2="http://schemas.microsoft.com/office/spreadsheetml/2017/richdata2" columnSort="1" ref="D1:AM32">
    <sortCondition ref="D4:AM4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15</vt:i4>
      </vt:variant>
    </vt:vector>
  </HeadingPairs>
  <TitlesOfParts>
    <vt:vector size="19" baseType="lpstr">
      <vt:lpstr>ExamTask</vt:lpstr>
      <vt:lpstr>Projects</vt:lpstr>
      <vt:lpstr>Internal</vt:lpstr>
      <vt:lpstr>External</vt:lpstr>
      <vt:lpstr>Contacts_list</vt:lpstr>
      <vt:lpstr>Day</vt:lpstr>
      <vt:lpstr>ExamTask!Druckbereich</vt:lpstr>
      <vt:lpstr>Ext_abbrev_tbl</vt:lpstr>
      <vt:lpstr>Ext_full_tbl</vt:lpstr>
      <vt:lpstr>ext_Institutes_tbl</vt:lpstr>
      <vt:lpstr>Faculty</vt:lpstr>
      <vt:lpstr>Group</vt:lpstr>
      <vt:lpstr>Month</vt:lpstr>
      <vt:lpstr>Projects</vt:lpstr>
      <vt:lpstr>TUD_abbrev_tbl</vt:lpstr>
      <vt:lpstr>TUD_full_tbl</vt:lpstr>
      <vt:lpstr>TUD_Institutes_tbl</vt:lpstr>
      <vt:lpstr>University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Luther</dc:creator>
  <cp:lastModifiedBy>Alexander Tahn</cp:lastModifiedBy>
  <cp:lastPrinted>2023-03-31T12:00:26Z</cp:lastPrinted>
  <dcterms:created xsi:type="dcterms:W3CDTF">2023-01-12T09:36:05Z</dcterms:created>
  <dcterms:modified xsi:type="dcterms:W3CDTF">2025-02-04T09:40:50Z</dcterms:modified>
</cp:coreProperties>
</file>